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defaultThemeVersion="166925"/>
  <mc:AlternateContent xmlns:mc="http://schemas.openxmlformats.org/markup-compatibility/2006">
    <mc:Choice Requires="x15">
      <x15ac:absPath xmlns:x15ac="http://schemas.microsoft.com/office/spreadsheetml/2010/11/ac" url="U:\docum\Monitoring\ Тарифное соглашение_2023\"/>
    </mc:Choice>
  </mc:AlternateContent>
  <xr:revisionPtr revIDLastSave="0" documentId="13_ncr:1_{29ABD46B-D717-4BE7-AF13-21F8DD905AAA}" xr6:coauthVersionLast="47" xr6:coauthVersionMax="47" xr10:uidLastSave="{00000000-0000-0000-0000-000000000000}"/>
  <bookViews>
    <workbookView xWindow="-120" yWindow="-120" windowWidth="29040" windowHeight="15840" xr2:uid="{C06AF028-2011-40DE-BA7E-BC8F08485124}"/>
  </bookViews>
  <sheets>
    <sheet name="ФАПы 2023" sheetId="3" r:id="rId1"/>
  </sheets>
  <definedNames>
    <definedName name="_xlnm._FilterDatabase" localSheetId="0" hidden="1">'ФАПы 2023'!$B$9:$J$268</definedName>
    <definedName name="_xlnm.Print_Titles" localSheetId="0">'ФАПы 2023'!$9:$9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26" i="3" l="1"/>
  <c r="G225" i="3"/>
  <c r="G187" i="3"/>
  <c r="J163" i="3" l="1"/>
  <c r="G77" i="3"/>
  <c r="G33" i="3"/>
  <c r="J53" i="3"/>
  <c r="J70" i="3"/>
  <c r="J71" i="3"/>
  <c r="J68" i="3"/>
  <c r="J241" i="3"/>
  <c r="J242" i="3"/>
  <c r="J239" i="3"/>
  <c r="J236" i="3"/>
  <c r="J233" i="3"/>
  <c r="J234" i="3"/>
  <c r="J230" i="3"/>
  <c r="J251" i="3"/>
  <c r="J252" i="3"/>
  <c r="J256" i="3"/>
  <c r="J265" i="3"/>
  <c r="J266" i="3"/>
  <c r="F275" i="3"/>
  <c r="F271" i="3"/>
  <c r="F274" i="3"/>
  <c r="F273" i="3"/>
  <c r="F272" i="3"/>
  <c r="J260" i="3"/>
  <c r="I223" i="3"/>
  <c r="J225" i="3"/>
  <c r="J226" i="3"/>
  <c r="I185" i="3"/>
  <c r="J197" i="3"/>
  <c r="J187" i="3"/>
  <c r="I148" i="3"/>
  <c r="J104" i="3"/>
  <c r="J105" i="3"/>
  <c r="J106" i="3"/>
  <c r="J107" i="3"/>
  <c r="J108" i="3"/>
  <c r="J109" i="3"/>
  <c r="J110" i="3"/>
  <c r="I91" i="3"/>
  <c r="J84" i="3"/>
  <c r="J85" i="3"/>
  <c r="I51" i="3"/>
  <c r="J75" i="3"/>
  <c r="J77" i="3"/>
  <c r="I34" i="3"/>
  <c r="I10" i="3"/>
  <c r="J12" i="3"/>
  <c r="J267" i="3" l="1"/>
  <c r="J264" i="3"/>
  <c r="J263" i="3"/>
  <c r="J262" i="3"/>
  <c r="J261" i="3"/>
  <c r="J259" i="3"/>
  <c r="J258" i="3"/>
  <c r="J257" i="3"/>
  <c r="J255" i="3"/>
  <c r="J254" i="3"/>
  <c r="J253" i="3"/>
  <c r="J250" i="3"/>
  <c r="I248" i="3"/>
  <c r="J247" i="3"/>
  <c r="J245" i="3"/>
  <c r="J244" i="3"/>
  <c r="J243" i="3"/>
  <c r="J240" i="3"/>
  <c r="J238" i="3"/>
  <c r="J237" i="3"/>
  <c r="J235" i="3"/>
  <c r="J232" i="3"/>
  <c r="J231" i="3"/>
  <c r="J229" i="3"/>
  <c r="J228" i="3"/>
  <c r="J222" i="3"/>
  <c r="J220" i="3"/>
  <c r="I218" i="3"/>
  <c r="D218" i="3"/>
  <c r="J217" i="3"/>
  <c r="J216" i="3"/>
  <c r="J215" i="3"/>
  <c r="J214" i="3"/>
  <c r="J213" i="3"/>
  <c r="J212" i="3"/>
  <c r="J211" i="3"/>
  <c r="J210" i="3"/>
  <c r="J209" i="3"/>
  <c r="J208" i="3"/>
  <c r="J207" i="3"/>
  <c r="J206" i="3"/>
  <c r="J205" i="3"/>
  <c r="J204" i="3"/>
  <c r="I202" i="3"/>
  <c r="D202" i="3"/>
  <c r="J201" i="3"/>
  <c r="J199" i="3"/>
  <c r="J196" i="3"/>
  <c r="J195" i="3"/>
  <c r="J194" i="3"/>
  <c r="J193" i="3"/>
  <c r="J192" i="3"/>
  <c r="J191" i="3"/>
  <c r="J190" i="3"/>
  <c r="J189" i="3"/>
  <c r="J184" i="3"/>
  <c r="J183" i="3"/>
  <c r="J182" i="3"/>
  <c r="J181" i="3"/>
  <c r="J180" i="3"/>
  <c r="J179" i="3"/>
  <c r="J178" i="3"/>
  <c r="J177" i="3"/>
  <c r="J176" i="3"/>
  <c r="J175" i="3"/>
  <c r="J174" i="3"/>
  <c r="J173" i="3"/>
  <c r="J172" i="3"/>
  <c r="J171" i="3"/>
  <c r="J170" i="3"/>
  <c r="J169" i="3"/>
  <c r="J168" i="3"/>
  <c r="I166" i="3"/>
  <c r="D166" i="3"/>
  <c r="J165" i="3"/>
  <c r="J162" i="3"/>
  <c r="J161" i="3"/>
  <c r="J160" i="3"/>
  <c r="J159" i="3"/>
  <c r="J158" i="3"/>
  <c r="J157" i="3"/>
  <c r="J156" i="3"/>
  <c r="J155" i="3"/>
  <c r="J154" i="3"/>
  <c r="J153" i="3"/>
  <c r="J152" i="3"/>
  <c r="J150" i="3"/>
  <c r="J147" i="3"/>
  <c r="J146" i="3"/>
  <c r="J144" i="3"/>
  <c r="J143" i="3"/>
  <c r="J142" i="3"/>
  <c r="J141" i="3"/>
  <c r="J140" i="3"/>
  <c r="J138" i="3"/>
  <c r="J136" i="3"/>
  <c r="I134" i="3"/>
  <c r="J133" i="3"/>
  <c r="J131" i="3" s="1"/>
  <c r="I131" i="3"/>
  <c r="D131" i="3"/>
  <c r="J130" i="3"/>
  <c r="J128" i="3"/>
  <c r="J127" i="3"/>
  <c r="J126" i="3"/>
  <c r="J125" i="3"/>
  <c r="J124" i="3"/>
  <c r="J123" i="3"/>
  <c r="J122" i="3"/>
  <c r="J121" i="3"/>
  <c r="J120" i="3"/>
  <c r="J119" i="3"/>
  <c r="I117" i="3"/>
  <c r="D117" i="3"/>
  <c r="J116" i="3"/>
  <c r="J114" i="3"/>
  <c r="J113" i="3"/>
  <c r="J112" i="3"/>
  <c r="J103" i="3"/>
  <c r="J102" i="3"/>
  <c r="J101" i="3"/>
  <c r="J100" i="3"/>
  <c r="J99" i="3"/>
  <c r="J98" i="3"/>
  <c r="J97" i="3"/>
  <c r="J96" i="3"/>
  <c r="J95" i="3"/>
  <c r="J94" i="3"/>
  <c r="J93" i="3"/>
  <c r="D91" i="3"/>
  <c r="J90" i="3"/>
  <c r="J89" i="3"/>
  <c r="J87" i="3"/>
  <c r="J86" i="3"/>
  <c r="J83" i="3"/>
  <c r="J82" i="3"/>
  <c r="J81" i="3"/>
  <c r="J80" i="3"/>
  <c r="I78" i="3"/>
  <c r="D78" i="3"/>
  <c r="J74" i="3"/>
  <c r="J72" i="3"/>
  <c r="J69" i="3"/>
  <c r="J67" i="3"/>
  <c r="J66" i="3"/>
  <c r="J65" i="3"/>
  <c r="J64" i="3"/>
  <c r="J63" i="3"/>
  <c r="J62" i="3"/>
  <c r="J60" i="3"/>
  <c r="J59" i="3"/>
  <c r="J58" i="3"/>
  <c r="J57" i="3"/>
  <c r="J56" i="3"/>
  <c r="J55" i="3"/>
  <c r="J54" i="3"/>
  <c r="J50" i="3"/>
  <c r="J49" i="3"/>
  <c r="D34" i="3"/>
  <c r="J33" i="3"/>
  <c r="J31" i="3"/>
  <c r="J29" i="3"/>
  <c r="J28" i="3"/>
  <c r="J27" i="3"/>
  <c r="J25" i="3"/>
  <c r="J24" i="3"/>
  <c r="J23" i="3"/>
  <c r="J22" i="3"/>
  <c r="J21" i="3"/>
  <c r="J20" i="3"/>
  <c r="J19" i="3"/>
  <c r="J18" i="3"/>
  <c r="J17" i="3"/>
  <c r="J16" i="3"/>
  <c r="J15" i="3"/>
  <c r="J14" i="3"/>
  <c r="J13" i="3"/>
  <c r="D268" i="3" l="1"/>
  <c r="J34" i="3"/>
  <c r="J117" i="3"/>
  <c r="J10" i="3"/>
  <c r="J134" i="3"/>
  <c r="J218" i="3"/>
  <c r="J166" i="3"/>
  <c r="J185" i="3"/>
  <c r="J78" i="3"/>
  <c r="J148" i="3"/>
  <c r="J223" i="3"/>
  <c r="I268" i="3"/>
  <c r="J91" i="3"/>
  <c r="J202" i="3"/>
  <c r="J248" i="3"/>
  <c r="J51" i="3"/>
  <c r="J268" i="3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Плетнева Анастасия Сергеевна</author>
  </authors>
  <commentList>
    <comment ref="E62" authorId="0" shapeId="0" xr:uid="{FAD2FF31-2DF6-43AD-B852-E1A71CBBE3B7}">
      <text>
        <r>
          <rPr>
            <b/>
            <sz val="9"/>
            <color indexed="81"/>
            <rFont val="Tahoma"/>
            <family val="2"/>
            <charset val="204"/>
          </rPr>
          <t>Плетнева Анастасия Сергеевна:</t>
        </r>
        <r>
          <rPr>
            <sz val="9"/>
            <color indexed="81"/>
            <rFont val="Tahoma"/>
            <family val="2"/>
            <charset val="204"/>
          </rPr>
          <t xml:space="preserve">
Численность 2х ФАП:Рассветовский числ 659 и Лозовский (Лозовский-аварийный, насел обращ в Рассветский)</t>
        </r>
      </text>
    </comment>
  </commentList>
</comments>
</file>

<file path=xl/sharedStrings.xml><?xml version="1.0" encoding="utf-8"?>
<sst xmlns="http://schemas.openxmlformats.org/spreadsheetml/2006/main" count="495" uniqueCount="254">
  <si>
    <t>к Тарифному соглашению в системе ОМС</t>
  </si>
  <si>
    <t>№
п/п</t>
  </si>
  <si>
    <t>Наименование МО/ФАП</t>
  </si>
  <si>
    <t>Количество ФАП</t>
  </si>
  <si>
    <t>Численность обслуживаемого населения</t>
  </si>
  <si>
    <t>Соответствие требованиям, установленным положением об организации первичной медико-сенитарной помощи (+/-)</t>
  </si>
  <si>
    <t>Коэффициент уровня</t>
  </si>
  <si>
    <t>Коэффициент специфики оказания медицинской помощи</t>
  </si>
  <si>
    <t>Плановый размер финансового обеспечения ФАП 
(тыс.руб.)</t>
  </si>
  <si>
    <t>Плановый размер финансового обеспечения ФАП на месяц (тыс.руб.)</t>
  </si>
  <si>
    <t>ГБУЗ КО "Багратионовская ЦРБ"</t>
  </si>
  <si>
    <r>
      <t xml:space="preserve">Группа №2 (от 100 до 900) </t>
    </r>
    <r>
      <rPr>
        <b/>
        <vertAlign val="superscript"/>
        <sz val="12"/>
        <rFont val="Times New Roman"/>
        <family val="1"/>
        <charset val="204"/>
      </rPr>
      <t>2</t>
    </r>
  </si>
  <si>
    <t>ФАП Северный</t>
  </si>
  <si>
    <t>-</t>
  </si>
  <si>
    <t>ФАП Тишинский</t>
  </si>
  <si>
    <t>ФАП Березовский</t>
  </si>
  <si>
    <t>ФАП Надеждинский</t>
  </si>
  <si>
    <t>ФАП Владимирский</t>
  </si>
  <si>
    <t>ФАП Медовский</t>
  </si>
  <si>
    <t>ФАП Октябрьский</t>
  </si>
  <si>
    <t>ФАП Подгорненский</t>
  </si>
  <si>
    <t>ФАП Чеховский</t>
  </si>
  <si>
    <t>ФАП Пограничный</t>
  </si>
  <si>
    <t>ФАП Победенский</t>
  </si>
  <si>
    <t>ФАП Пушкинский</t>
  </si>
  <si>
    <t>ФАП Новоселовский</t>
  </si>
  <si>
    <r>
      <t xml:space="preserve">Группа №3 (от 900 до 1500) </t>
    </r>
    <r>
      <rPr>
        <b/>
        <vertAlign val="superscript"/>
        <sz val="12"/>
        <rFont val="Times New Roman"/>
        <family val="1"/>
        <charset val="204"/>
      </rPr>
      <t>3</t>
    </r>
  </si>
  <si>
    <t>ФАП Гвардейский</t>
  </si>
  <si>
    <t>ФАП Ново-Московский</t>
  </si>
  <si>
    <t>ФАП Партизанский</t>
  </si>
  <si>
    <r>
      <t>Группа №4 (от 1500 до 2000) 4</t>
    </r>
    <r>
      <rPr>
        <b/>
        <vertAlign val="superscript"/>
        <sz val="12"/>
        <rFont val="Times New Roman"/>
        <family val="1"/>
        <charset val="204"/>
      </rPr>
      <t>3</t>
    </r>
  </si>
  <si>
    <t>ФАП Совхозный</t>
  </si>
  <si>
    <r>
      <t xml:space="preserve">Группа №5 (более 2000) </t>
    </r>
    <r>
      <rPr>
        <b/>
        <vertAlign val="superscript"/>
        <sz val="12"/>
        <rFont val="Times New Roman"/>
        <family val="1"/>
        <charset val="204"/>
      </rPr>
      <t>5</t>
    </r>
  </si>
  <si>
    <t>ФАП Южный</t>
  </si>
  <si>
    <t>ГБУЗ КО "Гвардейская ЦРБ"</t>
  </si>
  <si>
    <t>ФАП п.Малиновка</t>
  </si>
  <si>
    <t>ФАП п. Гордое</t>
  </si>
  <si>
    <t>ФАП п. Ельняки</t>
  </si>
  <si>
    <t>ФАП п. Большая Поляна</t>
  </si>
  <si>
    <t>ФАП п. Зорино</t>
  </si>
  <si>
    <t>ФАП п. Истровка</t>
  </si>
  <si>
    <t>ФАП п. Дальнее</t>
  </si>
  <si>
    <t>ФАП п. Красный Яр</t>
  </si>
  <si>
    <t>ФАП п. Талпаки</t>
  </si>
  <si>
    <t>ФАП п. Заречье</t>
  </si>
  <si>
    <t>ФАП п. Большие Горки</t>
  </si>
  <si>
    <t>ФАП п.Борское</t>
  </si>
  <si>
    <t>ФАП п.Славинск</t>
  </si>
  <si>
    <t>ФАП п.Комсомольск</t>
  </si>
  <si>
    <t>ФАП Заозерский</t>
  </si>
  <si>
    <t>ФАП Ушаковский</t>
  </si>
  <si>
    <t>ФАП Холмогоровский</t>
  </si>
  <si>
    <t>ФАП Добринский</t>
  </si>
  <si>
    <t xml:space="preserve">ФАП Яблоневский </t>
  </si>
  <si>
    <t>ФАП Голубевский</t>
  </si>
  <si>
    <t>ФАП Рассветовский</t>
  </si>
  <si>
    <t>ФАП Маршальский</t>
  </si>
  <si>
    <t>ФАП Марьинский</t>
  </si>
  <si>
    <t>ФАП Кировский</t>
  </si>
  <si>
    <t>ФАП Мало-Васильковский</t>
  </si>
  <si>
    <t>ФАП Низовский</t>
  </si>
  <si>
    <t>ФАП Матросовский</t>
  </si>
  <si>
    <r>
      <t xml:space="preserve">Группа №4 (от 1500 до 2000) </t>
    </r>
    <r>
      <rPr>
        <b/>
        <vertAlign val="superscript"/>
        <sz val="12"/>
        <rFont val="Times New Roman"/>
        <family val="1"/>
        <charset val="204"/>
      </rPr>
      <t>4</t>
    </r>
  </si>
  <si>
    <t>ФАП Космодемьяновский</t>
  </si>
  <si>
    <t>ГБУЗ КО "Гусевская ЦРБ"</t>
  </si>
  <si>
    <t>ФАП Кубановский</t>
  </si>
  <si>
    <t>ФАП Красногорский</t>
  </si>
  <si>
    <t>ФАП Калининский</t>
  </si>
  <si>
    <t>ФАП Ольховатский</t>
  </si>
  <si>
    <t>ФАП Маяковский</t>
  </si>
  <si>
    <t>ФАП Майский</t>
  </si>
  <si>
    <t>ФАП Брянский</t>
  </si>
  <si>
    <t>ФАП Покровский</t>
  </si>
  <si>
    <t>ГБУЗ КО "Зеленоградская ЦРБ"</t>
  </si>
  <si>
    <t>ФАП п.Морское</t>
  </si>
  <si>
    <t>ФАП.п. Дубровка</t>
  </si>
  <si>
    <t>ФАП п.Луговское</t>
  </si>
  <si>
    <t>ФАП п. Лесное</t>
  </si>
  <si>
    <t>ФАП п. Откосово</t>
  </si>
  <si>
    <t>ФАП п.Кумачево</t>
  </si>
  <si>
    <t>ФАП.п.Поваровка</t>
  </si>
  <si>
    <t>ФАП п.Моховое</t>
  </si>
  <si>
    <t>ФАП п. Рыбачий</t>
  </si>
  <si>
    <t>ФАП п.Холмогоровка</t>
  </si>
  <si>
    <t>ФАП п.Логвино</t>
  </si>
  <si>
    <t>ФАП п.Куликово</t>
  </si>
  <si>
    <t>ФАП п.Переславское</t>
  </si>
  <si>
    <t>ФАП п. Красноторовка</t>
  </si>
  <si>
    <t>ФАП п. Мельниково</t>
  </si>
  <si>
    <t>ФАП п. Колосовка</t>
  </si>
  <si>
    <t>ФАП.п. Романово</t>
  </si>
  <si>
    <t>ГБУЗ КО "Краснознаменская ЦРБ"</t>
  </si>
  <si>
    <t>ФАП Узловский</t>
  </si>
  <si>
    <t>ФАП Алексеевский</t>
  </si>
  <si>
    <t>ФАП Побединский</t>
  </si>
  <si>
    <t>ФАП Новоуральский</t>
  </si>
  <si>
    <t>ФАП Тимофеевский</t>
  </si>
  <si>
    <t>ФАП Правдинский</t>
  </si>
  <si>
    <t>ФАП Неманский</t>
  </si>
  <si>
    <t>ФАП Зареченский</t>
  </si>
  <si>
    <t>ФАП Толстовский</t>
  </si>
  <si>
    <t>ФАП Мичуринский</t>
  </si>
  <si>
    <t>ФАП Весновский</t>
  </si>
  <si>
    <t>ГБУЗ КО "Межрайонная больница №1"</t>
  </si>
  <si>
    <t>ФАП п. Приморье</t>
  </si>
  <si>
    <t>ГБУЗ КО "Неманская ЦРБ"</t>
  </si>
  <si>
    <t>ФАП п. Ракитино</t>
  </si>
  <si>
    <t>ФАП п. Маломожайское</t>
  </si>
  <si>
    <t>ФАП п. Ульяново</t>
  </si>
  <si>
    <t>ФАП п. Б.Село</t>
  </si>
  <si>
    <t>ФАП п. Лунино</t>
  </si>
  <si>
    <t>ФАП п. Ветрово</t>
  </si>
  <si>
    <t>ФАП п. Дубки</t>
  </si>
  <si>
    <t>ФАП п. Новоколхозное</t>
  </si>
  <si>
    <t>ГБУЗ КО "Нестеровская ЦРБ"</t>
  </si>
  <si>
    <t>ФАП Высоковский</t>
  </si>
  <si>
    <t>ФАП Краснолесенский</t>
  </si>
  <si>
    <t>ФАП Невский</t>
  </si>
  <si>
    <t>ФАП Фурмановский</t>
  </si>
  <si>
    <t>ФАП Садовский</t>
  </si>
  <si>
    <t>ФАП Бабушкинский</t>
  </si>
  <si>
    <t>ФАП Луговской</t>
  </si>
  <si>
    <t>ФАП Яснополянский</t>
  </si>
  <si>
    <t>ФАП Покрышкинский</t>
  </si>
  <si>
    <t>ФАП Чистопрудненский</t>
  </si>
  <si>
    <t>ФАП Пригородный</t>
  </si>
  <si>
    <t>ФАП Илюшинский</t>
  </si>
  <si>
    <t>ФАП Чернышевский</t>
  </si>
  <si>
    <t>ГБУЗ КО "Озерская ЦРБ"</t>
  </si>
  <si>
    <t>ФАП п.Кадымка</t>
  </si>
  <si>
    <t>ФАП п. Лужки</t>
  </si>
  <si>
    <t>ФАП п. Олехово</t>
  </si>
  <si>
    <t>ФАП п. Багратионово</t>
  </si>
  <si>
    <t>ФАП п. Мальцево</t>
  </si>
  <si>
    <t xml:space="preserve">ФАП п. Красноярское </t>
  </si>
  <si>
    <t>ФАП п. Новостроево</t>
  </si>
  <si>
    <t>ФАП п. Отрадное</t>
  </si>
  <si>
    <t>ФАП п. Яблоновка</t>
  </si>
  <si>
    <t>ФАП п. Карамышево</t>
  </si>
  <si>
    <t>ФАП п. Нилово</t>
  </si>
  <si>
    <t>ФАП п. Гаврилово</t>
  </si>
  <si>
    <t>ФАП п. Ново-Гурьевское</t>
  </si>
  <si>
    <t>ФАП п. Садовое</t>
  </si>
  <si>
    <t>ФАП п. Суворовка</t>
  </si>
  <si>
    <t>ФАП п. Чистополье</t>
  </si>
  <si>
    <t>ФАП п. Юдино</t>
  </si>
  <si>
    <t>ГБУЗ КО "Полесская ЦРБ"</t>
  </si>
  <si>
    <t>ФАП п. Головкино</t>
  </si>
  <si>
    <t>ФАП п. Заливино</t>
  </si>
  <si>
    <t xml:space="preserve">ФАП п. Дальнее </t>
  </si>
  <si>
    <t>ФАП п. Тургенево</t>
  </si>
  <si>
    <t>ФАП п. Зеленое</t>
  </si>
  <si>
    <t>ФАП п. Новая Деревня</t>
  </si>
  <si>
    <t>ФАП п. Февральское</t>
  </si>
  <si>
    <t>ФАП п.Нахимово</t>
  </si>
  <si>
    <t>ФАП п. Сосновка</t>
  </si>
  <si>
    <t>ФАП п. Саранское</t>
  </si>
  <si>
    <t>ГБУЗ КО "Правдинская ЦРБ"</t>
  </si>
  <si>
    <t>ФАП п.Дружба</t>
  </si>
  <si>
    <t>ФАП п.Курортное</t>
  </si>
  <si>
    <t>ФАП п.Ново-Бобруйск</t>
  </si>
  <si>
    <t>ФАП п.Дворкино</t>
  </si>
  <si>
    <t>ФАП п. Каштаново</t>
  </si>
  <si>
    <t>ФАП п.Севское</t>
  </si>
  <si>
    <t>ФАП п.Рощино</t>
  </si>
  <si>
    <t>ФАП п.Ермаково</t>
  </si>
  <si>
    <t>ФАП п. Липняки</t>
  </si>
  <si>
    <t>ФАП п. Знаменка</t>
  </si>
  <si>
    <t>ФАП п. Крылово</t>
  </si>
  <si>
    <t>ФАП. п Фрунзенское</t>
  </si>
  <si>
    <t>ФАП п.Подлипово</t>
  </si>
  <si>
    <t>ФАП п.Мозырь</t>
  </si>
  <si>
    <t>ГБУЗ КО "Светловская ЦГБ"</t>
  </si>
  <si>
    <t>ФАП п.Черепаново</t>
  </si>
  <si>
    <t>ФАП г.Светлый</t>
  </si>
  <si>
    <t>ГБУЗ КО "Славская ЦРБ"</t>
  </si>
  <si>
    <t xml:space="preserve">ФАП Ржевский  </t>
  </si>
  <si>
    <t xml:space="preserve">ФАП Солонцовский  </t>
  </si>
  <si>
    <t xml:space="preserve">ФАП Вишневский  </t>
  </si>
  <si>
    <t xml:space="preserve">ФАП Заповедненский  </t>
  </si>
  <si>
    <t xml:space="preserve">ФАП Прохладненский  </t>
  </si>
  <si>
    <t xml:space="preserve">ФАП Гастелловский  </t>
  </si>
  <si>
    <t xml:space="preserve">ФАП Охотненский  </t>
  </si>
  <si>
    <t xml:space="preserve">ФАП Приозерненский  </t>
  </si>
  <si>
    <t xml:space="preserve">ФАП Придорожненский  </t>
  </si>
  <si>
    <t xml:space="preserve">ФАП Высоковский  </t>
  </si>
  <si>
    <t xml:space="preserve">ФАП Ленинский  </t>
  </si>
  <si>
    <t xml:space="preserve">ФАП Краснянский  </t>
  </si>
  <si>
    <t xml:space="preserve">ФАП Тимирязевский  </t>
  </si>
  <si>
    <t>ГБУЗ КО "Черняховская ЦРБ"</t>
  </si>
  <si>
    <t>ФАП Бережковский</t>
  </si>
  <si>
    <t>ФАП Доватровский</t>
  </si>
  <si>
    <t>ФАП Гремяченский</t>
  </si>
  <si>
    <t>ФАП Загорский</t>
  </si>
  <si>
    <t>ФАП Калиновский</t>
  </si>
  <si>
    <t>ФАП Краснополянский</t>
  </si>
  <si>
    <t>ФАП Калужский</t>
  </si>
  <si>
    <t>ФАП Пеньковский</t>
  </si>
  <si>
    <t>ФАП Привольненский</t>
  </si>
  <si>
    <t>ФАП Приозерненский</t>
  </si>
  <si>
    <t>ФАП Степной</t>
  </si>
  <si>
    <t>ИТОГО:</t>
  </si>
  <si>
    <t>Размер финансового обеспечения ФП, ФАП при условии их соответствия требованиям (тыс.руб.):</t>
  </si>
  <si>
    <t>Группа №1 (менее 100)</t>
  </si>
  <si>
    <t>Группа №2 (от 100 до 900)</t>
  </si>
  <si>
    <t>Группа №3 (от 900 до 1500)</t>
  </si>
  <si>
    <t>Группа №4 (от 1500 до 2000)</t>
  </si>
  <si>
    <t>Группа №5 (2000 и более)</t>
  </si>
  <si>
    <t>ФАПы, находящиеся в аварийном состоянии или требующие капитального ремонта:</t>
  </si>
  <si>
    <t>1.</t>
  </si>
  <si>
    <t>ФАП Лазовский (Гурьевская ЦРБ)</t>
  </si>
  <si>
    <t>2.</t>
  </si>
  <si>
    <t>ФАП п.Заостровье (Зеленоградская ЦРБ)</t>
  </si>
  <si>
    <t>3.</t>
  </si>
  <si>
    <t>ФАП п.Красное Село (Неманская ЦРБ)</t>
  </si>
  <si>
    <t>Приложение № 3.3.3.1</t>
  </si>
  <si>
    <t xml:space="preserve">  Калининградской области</t>
  </si>
  <si>
    <t>ФАП Пятидорожный</t>
  </si>
  <si>
    <t>ФАП Заливенский</t>
  </si>
  <si>
    <t>ФАП Моргуновский</t>
  </si>
  <si>
    <t xml:space="preserve">ФАП Зеленопольский </t>
  </si>
  <si>
    <t>ФАП Храбровский</t>
  </si>
  <si>
    <t>ФАП Кутузовский</t>
  </si>
  <si>
    <t>ФАП Леское</t>
  </si>
  <si>
    <t>ФАП Лермонтовтский</t>
  </si>
  <si>
    <t>ФАП Междуреченский</t>
  </si>
  <si>
    <t>ФАП п. Заостровье</t>
  </si>
  <si>
    <t>ФАП п. Краснофлотское</t>
  </si>
  <si>
    <t>ФАП п. Каштановка</t>
  </si>
  <si>
    <t>ФАП п. Павлинино</t>
  </si>
  <si>
    <t>ФАП п. Холмы</t>
  </si>
  <si>
    <t>ФАП п. Канаш</t>
  </si>
  <si>
    <t>ФАП п. Забродино</t>
  </si>
  <si>
    <t>ФАП Ильинский</t>
  </si>
  <si>
    <t>Группа №5 менеет 100 )</t>
  </si>
  <si>
    <t>ФАП п. Рыбкино</t>
  </si>
  <si>
    <t>ФАП п. Изабильное</t>
  </si>
  <si>
    <t>ФАП п. Калининский</t>
  </si>
  <si>
    <t>ФАП п. Причальский</t>
  </si>
  <si>
    <t xml:space="preserve">ФАП Красовский  </t>
  </si>
  <si>
    <t xml:space="preserve">ФАП Левобережненский  </t>
  </si>
  <si>
    <t xml:space="preserve">ФАП Мысовский  </t>
  </si>
  <si>
    <t xml:space="preserve">ФАП Хрустальненский  </t>
  </si>
  <si>
    <t xml:space="preserve">ФАП Побединский  </t>
  </si>
  <si>
    <t xml:space="preserve">ФАП Громовский  </t>
  </si>
  <si>
    <t>ФАП Каменский</t>
  </si>
  <si>
    <t>ФАП Володаровский</t>
  </si>
  <si>
    <t>ФАП Глушковский</t>
  </si>
  <si>
    <t>ФАП Краснооктябрьский</t>
  </si>
  <si>
    <t>ФАП Свободненский</t>
  </si>
  <si>
    <t>+</t>
  </si>
  <si>
    <t>ГБУЗ КО "Гурьевская ЦРБ"</t>
  </si>
  <si>
    <t xml:space="preserve"> от 24 января 2023 года</t>
  </si>
  <si>
    <t>Количество и размер финансового обеспечения фельдшерско-акушерских пунктов, оказывающих амбулаторную медицинскую помощь в рамках базовой программы ОМС 
на 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</si>
</sst>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_р_._-;\-* #,##0.00_р_._-;_-* &quot;-&quot;??_р_._-;_-@_-"/>
    <numFmt numFmtId="165" formatCode="#,##0.00000"/>
  </numFmts>
  <fonts count="1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6"/>
      <color rgb="FFFF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vertAlign val="superscript"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b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67">
    <xf numFmtId="0" fontId="0" fillId="0" borderId="0" xfId="0"/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4" fontId="3" fillId="0" borderId="0" xfId="0" applyNumberFormat="1" applyFont="1" applyAlignment="1">
      <alignment vertical="center"/>
    </xf>
    <xf numFmtId="0" fontId="3" fillId="0" borderId="0" xfId="0" applyFont="1"/>
    <xf numFmtId="4" fontId="4" fillId="0" borderId="0" xfId="0" applyNumberFormat="1" applyFont="1" applyAlignment="1">
      <alignment horizontal="right" vertical="center"/>
    </xf>
    <xf numFmtId="0" fontId="5" fillId="0" borderId="0" xfId="0" applyFont="1"/>
    <xf numFmtId="4" fontId="3" fillId="0" borderId="0" xfId="0" applyNumberFormat="1" applyFont="1" applyAlignment="1">
      <alignment horizontal="center" vertical="center"/>
    </xf>
    <xf numFmtId="164" fontId="3" fillId="0" borderId="0" xfId="1" applyFont="1" applyBorder="1" applyAlignment="1"/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vertical="top" wrapText="1"/>
    </xf>
    <xf numFmtId="3" fontId="9" fillId="0" borderId="1" xfId="0" applyNumberFormat="1" applyFont="1" applyBorder="1" applyAlignment="1">
      <alignment horizontal="center" vertical="center" wrapText="1"/>
    </xf>
    <xf numFmtId="4" fontId="9" fillId="0" borderId="1" xfId="0" applyNumberFormat="1" applyFont="1" applyBorder="1" applyAlignment="1">
      <alignment horizontal="center" vertical="center" wrapText="1"/>
    </xf>
    <xf numFmtId="4" fontId="9" fillId="0" borderId="1" xfId="0" applyNumberFormat="1" applyFont="1" applyBorder="1" applyAlignment="1">
      <alignment horizontal="right" vertical="center" wrapText="1"/>
    </xf>
    <xf numFmtId="0" fontId="4" fillId="0" borderId="1" xfId="0" applyFont="1" applyBorder="1" applyAlignment="1">
      <alignment horizontal="center"/>
    </xf>
    <xf numFmtId="0" fontId="9" fillId="0" borderId="1" xfId="0" applyFont="1" applyBorder="1" applyAlignment="1">
      <alignment vertical="center" wrapText="1"/>
    </xf>
    <xf numFmtId="4" fontId="11" fillId="0" borderId="1" xfId="0" applyNumberFormat="1" applyFont="1" applyBorder="1" applyAlignment="1">
      <alignment horizontal="right" vertical="center" wrapText="1"/>
    </xf>
    <xf numFmtId="0" fontId="11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center" vertical="center" wrapText="1"/>
    </xf>
    <xf numFmtId="165" fontId="11" fillId="0" borderId="1" xfId="0" applyNumberFormat="1" applyFont="1" applyBorder="1" applyAlignment="1">
      <alignment horizontal="center" vertical="center" wrapText="1"/>
    </xf>
    <xf numFmtId="4" fontId="11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/>
    </xf>
    <xf numFmtId="0" fontId="12" fillId="0" borderId="1" xfId="0" applyFont="1" applyBorder="1" applyAlignment="1">
      <alignment horizontal="center" vertical="center" wrapText="1"/>
    </xf>
    <xf numFmtId="4" fontId="3" fillId="0" borderId="0" xfId="0" applyNumberFormat="1" applyFont="1"/>
    <xf numFmtId="0" fontId="3" fillId="0" borderId="1" xfId="0" applyFont="1" applyBorder="1"/>
    <xf numFmtId="4" fontId="13" fillId="0" borderId="1" xfId="0" applyNumberFormat="1" applyFont="1" applyBorder="1" applyAlignment="1">
      <alignment horizontal="center" vertical="center" wrapText="1"/>
    </xf>
    <xf numFmtId="4" fontId="13" fillId="0" borderId="1" xfId="0" applyNumberFormat="1" applyFont="1" applyBorder="1" applyAlignment="1">
      <alignment horizontal="right" vertical="center" wrapText="1"/>
    </xf>
    <xf numFmtId="0" fontId="11" fillId="0" borderId="1" xfId="0" applyFont="1" applyBorder="1" applyAlignment="1">
      <alignment horizontal="center"/>
    </xf>
    <xf numFmtId="0" fontId="11" fillId="0" borderId="1" xfId="0" applyFont="1" applyBorder="1" applyAlignment="1">
      <alignment vertical="top" wrapText="1"/>
    </xf>
    <xf numFmtId="0" fontId="14" fillId="0" borderId="0" xfId="0" applyFont="1" applyAlignment="1">
      <alignment horizontal="center" vertical="center"/>
    </xf>
    <xf numFmtId="0" fontId="9" fillId="0" borderId="1" xfId="0" applyFont="1" applyBorder="1" applyAlignment="1">
      <alignment vertical="top"/>
    </xf>
    <xf numFmtId="0" fontId="9" fillId="0" borderId="1" xfId="0" applyFont="1" applyBorder="1" applyAlignment="1">
      <alignment horizontal="center" vertical="center"/>
    </xf>
    <xf numFmtId="3" fontId="9" fillId="0" borderId="1" xfId="0" applyNumberFormat="1" applyFont="1" applyBorder="1" applyAlignment="1">
      <alignment horizontal="center" vertical="center"/>
    </xf>
    <xf numFmtId="4" fontId="11" fillId="0" borderId="1" xfId="0" applyNumberFormat="1" applyFont="1" applyBorder="1" applyAlignment="1">
      <alignment horizontal="center" vertical="center"/>
    </xf>
    <xf numFmtId="4" fontId="9" fillId="0" borderId="1" xfId="0" applyNumberFormat="1" applyFont="1" applyBorder="1" applyAlignment="1">
      <alignment horizontal="right" vertical="center"/>
    </xf>
    <xf numFmtId="0" fontId="9" fillId="0" borderId="1" xfId="0" applyFont="1" applyBorder="1" applyAlignment="1">
      <alignment vertical="center"/>
    </xf>
    <xf numFmtId="0" fontId="9" fillId="0" borderId="1" xfId="0" applyFont="1" applyBorder="1" applyAlignment="1">
      <alignment horizontal="left" vertical="center" wrapText="1"/>
    </xf>
    <xf numFmtId="0" fontId="14" fillId="0" borderId="0" xfId="0" applyFont="1"/>
    <xf numFmtId="4" fontId="13" fillId="0" borderId="1" xfId="0" applyNumberFormat="1" applyFont="1" applyBorder="1" applyAlignment="1">
      <alignment horizontal="center" vertical="center"/>
    </xf>
    <xf numFmtId="0" fontId="4" fillId="0" borderId="1" xfId="0" applyFont="1" applyBorder="1"/>
    <xf numFmtId="0" fontId="8" fillId="0" borderId="1" xfId="0" applyFont="1" applyBorder="1"/>
    <xf numFmtId="0" fontId="4" fillId="0" borderId="0" xfId="0" applyFont="1"/>
    <xf numFmtId="0" fontId="4" fillId="0" borderId="0" xfId="0" applyFont="1" applyAlignment="1">
      <alignment horizontal="center" vertical="center"/>
    </xf>
    <xf numFmtId="0" fontId="11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0" fontId="15" fillId="0" borderId="0" xfId="0" applyFont="1"/>
    <xf numFmtId="0" fontId="11" fillId="0" borderId="0" xfId="0" applyFont="1" applyAlignment="1">
      <alignment vertical="top"/>
    </xf>
    <xf numFmtId="0" fontId="11" fillId="0" borderId="0" xfId="0" applyFont="1" applyAlignment="1">
      <alignment horizontal="center" vertical="center"/>
    </xf>
    <xf numFmtId="4" fontId="4" fillId="0" borderId="0" xfId="0" applyNumberFormat="1" applyFont="1" applyAlignment="1">
      <alignment vertical="center"/>
    </xf>
    <xf numFmtId="4" fontId="4" fillId="0" borderId="0" xfId="0" applyNumberFormat="1" applyFont="1"/>
    <xf numFmtId="0" fontId="4" fillId="0" borderId="0" xfId="0" applyFont="1" applyAlignment="1">
      <alignment horizontal="left" vertical="center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18" fillId="0" borderId="1" xfId="0" applyFont="1" applyBorder="1" applyAlignment="1">
      <alignment vertical="top"/>
    </xf>
    <xf numFmtId="0" fontId="7" fillId="0" borderId="1" xfId="0" applyFont="1" applyBorder="1" applyAlignment="1">
      <alignment horizontal="left" vertical="center" wrapText="1"/>
    </xf>
    <xf numFmtId="3" fontId="9" fillId="0" borderId="1" xfId="0" applyNumberFormat="1" applyFont="1" applyBorder="1" applyAlignment="1">
      <alignment horizontal="center" wrapText="1"/>
    </xf>
    <xf numFmtId="3" fontId="11" fillId="0" borderId="1" xfId="0" applyNumberFormat="1" applyFont="1" applyBorder="1" applyAlignment="1">
      <alignment horizontal="center" wrapText="1"/>
    </xf>
    <xf numFmtId="3" fontId="9" fillId="0" borderId="1" xfId="0" applyNumberFormat="1" applyFont="1" applyBorder="1" applyAlignment="1">
      <alignment horizontal="center"/>
    </xf>
    <xf numFmtId="4" fontId="9" fillId="0" borderId="1" xfId="0" applyNumberFormat="1" applyFont="1" applyBorder="1" applyAlignment="1">
      <alignment horizontal="center" vertical="center"/>
    </xf>
    <xf numFmtId="3" fontId="4" fillId="0" borderId="1" xfId="1" applyNumberFormat="1" applyFont="1" applyBorder="1" applyAlignment="1">
      <alignment horizontal="center"/>
    </xf>
    <xf numFmtId="3" fontId="4" fillId="0" borderId="1" xfId="1" applyNumberFormat="1" applyFont="1" applyFill="1" applyBorder="1" applyAlignment="1">
      <alignment horizontal="center"/>
    </xf>
    <xf numFmtId="0" fontId="9" fillId="0" borderId="1" xfId="0" applyFont="1" applyBorder="1" applyAlignment="1">
      <alignment horizontal="center" vertical="top" wrapText="1"/>
    </xf>
    <xf numFmtId="0" fontId="6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</cellXfs>
  <cellStyles count="2">
    <cellStyle name="Обычный" xfId="0" builtinId="0"/>
    <cellStyle name="Финансовый 2" xfId="1" xr:uid="{9FD4F46C-D84F-41FF-A716-B79D5B30058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5CC477-00D0-43DA-8890-275D6E3AA921}">
  <sheetPr>
    <outlinePr summaryBelow="0"/>
    <pageSetUpPr fitToPage="1"/>
  </sheetPr>
  <dimension ref="A1:M281"/>
  <sheetViews>
    <sheetView tabSelected="1" view="pageBreakPreview" zoomScaleNormal="100" zoomScaleSheetLayoutView="100" workbookViewId="0">
      <pane xSplit="3" ySplit="8" topLeftCell="D9" activePane="bottomRight" state="frozen"/>
      <selection pane="topRight" activeCell="D1" sqref="D1"/>
      <selection pane="bottomLeft" activeCell="A13" sqref="A13"/>
      <selection pane="bottomRight" activeCell="L4" sqref="L4"/>
    </sheetView>
  </sheetViews>
  <sheetFormatPr defaultRowHeight="15" outlineLevelRow="2" x14ac:dyDescent="0.25"/>
  <cols>
    <col min="1" max="1" width="1.42578125" style="4" customWidth="1"/>
    <col min="2" max="2" width="4.42578125" style="4" customWidth="1"/>
    <col min="3" max="3" width="42.42578125" style="4" customWidth="1"/>
    <col min="4" max="4" width="13.28515625" style="55" customWidth="1"/>
    <col min="5" max="5" width="18.28515625" style="55" customWidth="1"/>
    <col min="6" max="6" width="21.28515625" style="4" customWidth="1"/>
    <col min="7" max="7" width="15.85546875" style="4" customWidth="1"/>
    <col min="8" max="8" width="15.7109375" style="4" customWidth="1"/>
    <col min="9" max="9" width="14.7109375" style="4" customWidth="1"/>
    <col min="10" max="10" width="15" style="4" customWidth="1"/>
    <col min="11" max="11" width="12.28515625" style="4" customWidth="1"/>
    <col min="12" max="12" width="14.42578125" style="4" bestFit="1" customWidth="1"/>
    <col min="13" max="16384" width="9.140625" style="4"/>
  </cols>
  <sheetData>
    <row r="1" spans="2:13" ht="15.75" x14ac:dyDescent="0.25">
      <c r="B1" s="1"/>
      <c r="C1" s="1"/>
      <c r="D1" s="2"/>
      <c r="E1" s="2"/>
      <c r="F1" s="3"/>
      <c r="G1" s="3"/>
      <c r="H1" s="3"/>
      <c r="J1" s="5" t="s">
        <v>215</v>
      </c>
    </row>
    <row r="2" spans="2:13" ht="15.75" x14ac:dyDescent="0.25">
      <c r="B2" s="1"/>
      <c r="C2" s="1"/>
      <c r="D2" s="2"/>
      <c r="E2" s="2"/>
      <c r="F2" s="3"/>
      <c r="G2" s="3"/>
      <c r="H2" s="3"/>
      <c r="J2" s="5" t="s">
        <v>0</v>
      </c>
    </row>
    <row r="3" spans="2:13" ht="15.75" x14ac:dyDescent="0.25">
      <c r="B3" s="1"/>
      <c r="C3" s="1"/>
      <c r="D3" s="2"/>
      <c r="E3" s="2"/>
      <c r="F3" s="3"/>
      <c r="G3" s="3"/>
      <c r="H3" s="3"/>
      <c r="J3" s="5" t="s">
        <v>216</v>
      </c>
    </row>
    <row r="4" spans="2:13" ht="15.75" x14ac:dyDescent="0.25">
      <c r="B4" s="1"/>
      <c r="C4" s="1"/>
      <c r="D4" s="2"/>
      <c r="E4" s="2"/>
      <c r="F4" s="3"/>
      <c r="G4" s="3"/>
      <c r="H4" s="3"/>
      <c r="J4" s="5" t="s">
        <v>252</v>
      </c>
    </row>
    <row r="5" spans="2:13" ht="20.25" x14ac:dyDescent="0.3">
      <c r="B5" s="1"/>
      <c r="C5" s="1"/>
      <c r="D5" s="2"/>
      <c r="E5" s="2"/>
      <c r="F5" s="3"/>
      <c r="G5" s="3"/>
      <c r="H5" s="3"/>
      <c r="I5" s="3"/>
      <c r="J5" s="3"/>
      <c r="M5" s="6"/>
    </row>
    <row r="6" spans="2:13" ht="60" customHeight="1" x14ac:dyDescent="0.25">
      <c r="B6" s="65" t="s">
        <v>253</v>
      </c>
      <c r="C6" s="65"/>
      <c r="D6" s="65"/>
      <c r="E6" s="65"/>
      <c r="F6" s="65"/>
      <c r="G6" s="65"/>
      <c r="H6" s="65"/>
      <c r="I6" s="65"/>
      <c r="J6" s="65"/>
    </row>
    <row r="7" spans="2:13" ht="4.5" customHeight="1" x14ac:dyDescent="0.25">
      <c r="B7" s="66"/>
      <c r="C7" s="66"/>
      <c r="D7" s="66"/>
      <c r="E7" s="66"/>
      <c r="F7" s="66"/>
      <c r="G7" s="66"/>
      <c r="H7" s="66"/>
      <c r="I7" s="66"/>
      <c r="J7" s="66"/>
    </row>
    <row r="8" spans="2:13" ht="5.25" customHeight="1" x14ac:dyDescent="0.25">
      <c r="B8" s="1"/>
      <c r="C8" s="1"/>
      <c r="D8" s="2"/>
      <c r="E8" s="2"/>
      <c r="F8" s="7"/>
      <c r="G8" s="7"/>
      <c r="H8" s="3"/>
      <c r="I8" s="3"/>
      <c r="J8" s="3"/>
      <c r="K8" s="8"/>
    </row>
    <row r="9" spans="2:13" ht="130.5" customHeight="1" x14ac:dyDescent="0.25">
      <c r="B9" s="9" t="s">
        <v>1</v>
      </c>
      <c r="C9" s="9" t="s">
        <v>2</v>
      </c>
      <c r="D9" s="9" t="s">
        <v>3</v>
      </c>
      <c r="E9" s="10" t="s">
        <v>4</v>
      </c>
      <c r="F9" s="9" t="s">
        <v>5</v>
      </c>
      <c r="G9" s="10" t="s">
        <v>6</v>
      </c>
      <c r="H9" s="10" t="s">
        <v>7</v>
      </c>
      <c r="I9" s="9" t="s">
        <v>8</v>
      </c>
      <c r="J9" s="9" t="s">
        <v>9</v>
      </c>
    </row>
    <row r="10" spans="2:13" ht="15.75" x14ac:dyDescent="0.25">
      <c r="B10" s="11">
        <v>1</v>
      </c>
      <c r="C10" s="12" t="s">
        <v>10</v>
      </c>
      <c r="D10" s="10">
        <v>19</v>
      </c>
      <c r="E10" s="13"/>
      <c r="F10" s="12"/>
      <c r="G10" s="12"/>
      <c r="H10" s="14"/>
      <c r="I10" s="15">
        <f>SUM(I12:I25,I27:I29,I31,I33)</f>
        <v>18255.759999999998</v>
      </c>
      <c r="J10" s="15">
        <f>SUM(J13:J25,J27:J29,J31,J33)</f>
        <v>1423.5200000000002</v>
      </c>
    </row>
    <row r="11" spans="2:13" ht="18.75" outlineLevel="1" x14ac:dyDescent="0.25">
      <c r="B11" s="16"/>
      <c r="C11" s="17" t="s">
        <v>11</v>
      </c>
      <c r="D11" s="10">
        <v>14</v>
      </c>
      <c r="E11" s="13"/>
      <c r="F11" s="12"/>
      <c r="G11" s="12"/>
      <c r="H11" s="14"/>
      <c r="I11" s="15"/>
      <c r="J11" s="18"/>
    </row>
    <row r="12" spans="2:13" ht="15.75" outlineLevel="1" x14ac:dyDescent="0.25">
      <c r="B12" s="16">
        <v>1</v>
      </c>
      <c r="C12" s="19" t="s">
        <v>27</v>
      </c>
      <c r="D12" s="10"/>
      <c r="E12" s="62">
        <v>842</v>
      </c>
      <c r="F12" s="64" t="s">
        <v>250</v>
      </c>
      <c r="G12" s="20">
        <v>1</v>
      </c>
      <c r="H12" s="21">
        <v>1</v>
      </c>
      <c r="I12" s="18">
        <v>1174.2</v>
      </c>
      <c r="J12" s="18">
        <f t="shared" ref="J12:J72" si="0">ROUND(I12/12,2)</f>
        <v>97.85</v>
      </c>
    </row>
    <row r="13" spans="2:13" ht="15.75" outlineLevel="2" x14ac:dyDescent="0.25">
      <c r="B13" s="16">
        <v>2</v>
      </c>
      <c r="C13" s="19" t="s">
        <v>12</v>
      </c>
      <c r="D13" s="20"/>
      <c r="E13" s="62">
        <v>715</v>
      </c>
      <c r="F13" s="20" t="s">
        <v>13</v>
      </c>
      <c r="G13" s="20">
        <v>1</v>
      </c>
      <c r="H13" s="21">
        <v>0.76234999999999997</v>
      </c>
      <c r="I13" s="18">
        <v>895.15</v>
      </c>
      <c r="J13" s="18">
        <f t="shared" si="0"/>
        <v>74.599999999999994</v>
      </c>
    </row>
    <row r="14" spans="2:13" ht="15.75" outlineLevel="2" x14ac:dyDescent="0.25">
      <c r="B14" s="16">
        <v>3</v>
      </c>
      <c r="C14" s="19" t="s">
        <v>14</v>
      </c>
      <c r="D14" s="20"/>
      <c r="E14" s="62">
        <v>602</v>
      </c>
      <c r="F14" s="20" t="s">
        <v>13</v>
      </c>
      <c r="G14" s="20">
        <v>1</v>
      </c>
      <c r="H14" s="21">
        <v>0.76234999999999997</v>
      </c>
      <c r="I14" s="18">
        <v>895.15</v>
      </c>
      <c r="J14" s="18">
        <f>ROUND(I14/12,2)</f>
        <v>74.599999999999994</v>
      </c>
    </row>
    <row r="15" spans="2:13" ht="15.75" outlineLevel="2" x14ac:dyDescent="0.25">
      <c r="B15" s="16">
        <v>4</v>
      </c>
      <c r="C15" s="19" t="s">
        <v>15</v>
      </c>
      <c r="D15" s="20"/>
      <c r="E15" s="62">
        <v>422</v>
      </c>
      <c r="F15" s="20" t="s">
        <v>13</v>
      </c>
      <c r="G15" s="20">
        <v>1</v>
      </c>
      <c r="H15" s="21">
        <v>0.76234999999999997</v>
      </c>
      <c r="I15" s="18">
        <v>895.15</v>
      </c>
      <c r="J15" s="18">
        <f t="shared" si="0"/>
        <v>74.599999999999994</v>
      </c>
    </row>
    <row r="16" spans="2:13" ht="15.75" outlineLevel="2" x14ac:dyDescent="0.25">
      <c r="B16" s="16">
        <v>5</v>
      </c>
      <c r="C16" s="19" t="s">
        <v>16</v>
      </c>
      <c r="D16" s="20"/>
      <c r="E16" s="62">
        <v>411</v>
      </c>
      <c r="F16" s="20" t="s">
        <v>13</v>
      </c>
      <c r="G16" s="20">
        <v>1</v>
      </c>
      <c r="H16" s="21">
        <v>0.76234999999999997</v>
      </c>
      <c r="I16" s="18">
        <v>895.15</v>
      </c>
      <c r="J16" s="18">
        <f t="shared" si="0"/>
        <v>74.599999999999994</v>
      </c>
    </row>
    <row r="17" spans="2:10" ht="15.75" outlineLevel="2" x14ac:dyDescent="0.25">
      <c r="B17" s="16">
        <v>6</v>
      </c>
      <c r="C17" s="19" t="s">
        <v>17</v>
      </c>
      <c r="D17" s="20"/>
      <c r="E17" s="62">
        <v>753</v>
      </c>
      <c r="F17" s="20" t="s">
        <v>13</v>
      </c>
      <c r="G17" s="20">
        <v>1</v>
      </c>
      <c r="H17" s="21">
        <v>0.76234999999999997</v>
      </c>
      <c r="I17" s="18">
        <v>895.15</v>
      </c>
      <c r="J17" s="18">
        <f t="shared" si="0"/>
        <v>74.599999999999994</v>
      </c>
    </row>
    <row r="18" spans="2:10" ht="15.75" outlineLevel="2" x14ac:dyDescent="0.25">
      <c r="B18" s="16">
        <v>7</v>
      </c>
      <c r="C18" s="19" t="s">
        <v>18</v>
      </c>
      <c r="D18" s="20"/>
      <c r="E18" s="62">
        <v>550</v>
      </c>
      <c r="F18" s="20" t="s">
        <v>13</v>
      </c>
      <c r="G18" s="20">
        <v>1</v>
      </c>
      <c r="H18" s="21">
        <v>0.76234999999999997</v>
      </c>
      <c r="I18" s="18">
        <v>895.15</v>
      </c>
      <c r="J18" s="18">
        <f t="shared" si="0"/>
        <v>74.599999999999994</v>
      </c>
    </row>
    <row r="19" spans="2:10" ht="15.75" outlineLevel="2" x14ac:dyDescent="0.25">
      <c r="B19" s="16">
        <v>8</v>
      </c>
      <c r="C19" s="19" t="s">
        <v>19</v>
      </c>
      <c r="D19" s="20"/>
      <c r="E19" s="62">
        <v>478</v>
      </c>
      <c r="F19" s="20" t="s">
        <v>13</v>
      </c>
      <c r="G19" s="20">
        <v>1</v>
      </c>
      <c r="H19" s="21">
        <v>0.76234999999999997</v>
      </c>
      <c r="I19" s="18">
        <v>895.15</v>
      </c>
      <c r="J19" s="18">
        <f t="shared" si="0"/>
        <v>74.599999999999994</v>
      </c>
    </row>
    <row r="20" spans="2:10" ht="15.75" outlineLevel="2" x14ac:dyDescent="0.25">
      <c r="B20" s="16">
        <v>9</v>
      </c>
      <c r="C20" s="19" t="s">
        <v>20</v>
      </c>
      <c r="D20" s="20"/>
      <c r="E20" s="62">
        <v>260</v>
      </c>
      <c r="F20" s="20" t="s">
        <v>13</v>
      </c>
      <c r="G20" s="20">
        <v>1</v>
      </c>
      <c r="H20" s="21">
        <v>0.76234999999999997</v>
      </c>
      <c r="I20" s="18">
        <v>895.15</v>
      </c>
      <c r="J20" s="18">
        <f t="shared" si="0"/>
        <v>74.599999999999994</v>
      </c>
    </row>
    <row r="21" spans="2:10" ht="15.75" outlineLevel="2" x14ac:dyDescent="0.25">
      <c r="B21" s="16">
        <v>10</v>
      </c>
      <c r="C21" s="19" t="s">
        <v>21</v>
      </c>
      <c r="D21" s="20"/>
      <c r="E21" s="62">
        <v>679</v>
      </c>
      <c r="F21" s="20" t="s">
        <v>13</v>
      </c>
      <c r="G21" s="20">
        <v>1</v>
      </c>
      <c r="H21" s="21">
        <v>0.49102000000000001</v>
      </c>
      <c r="I21" s="18">
        <v>576.55999999999995</v>
      </c>
      <c r="J21" s="18">
        <f t="shared" si="0"/>
        <v>48.05</v>
      </c>
    </row>
    <row r="22" spans="2:10" ht="15.75" outlineLevel="2" x14ac:dyDescent="0.25">
      <c r="B22" s="16">
        <v>11</v>
      </c>
      <c r="C22" s="19" t="s">
        <v>22</v>
      </c>
      <c r="D22" s="20"/>
      <c r="E22" s="62">
        <v>471</v>
      </c>
      <c r="F22" s="20" t="s">
        <v>13</v>
      </c>
      <c r="G22" s="20">
        <v>1</v>
      </c>
      <c r="H22" s="21">
        <v>0.76234999999999997</v>
      </c>
      <c r="I22" s="18">
        <v>895.15</v>
      </c>
      <c r="J22" s="18">
        <f t="shared" si="0"/>
        <v>74.599999999999994</v>
      </c>
    </row>
    <row r="23" spans="2:10" ht="15.75" outlineLevel="2" x14ac:dyDescent="0.25">
      <c r="B23" s="16">
        <v>12</v>
      </c>
      <c r="C23" s="19" t="s">
        <v>23</v>
      </c>
      <c r="D23" s="20"/>
      <c r="E23" s="62">
        <v>531</v>
      </c>
      <c r="F23" s="20" t="s">
        <v>13</v>
      </c>
      <c r="G23" s="20">
        <v>1</v>
      </c>
      <c r="H23" s="21">
        <v>0.76234999999999997</v>
      </c>
      <c r="I23" s="18">
        <v>895.15</v>
      </c>
      <c r="J23" s="18">
        <f t="shared" si="0"/>
        <v>74.599999999999994</v>
      </c>
    </row>
    <row r="24" spans="2:10" ht="15.75" outlineLevel="2" x14ac:dyDescent="0.25">
      <c r="B24" s="16">
        <v>13</v>
      </c>
      <c r="C24" s="19" t="s">
        <v>24</v>
      </c>
      <c r="D24" s="20"/>
      <c r="E24" s="62">
        <v>370</v>
      </c>
      <c r="F24" s="20" t="s">
        <v>13</v>
      </c>
      <c r="G24" s="20">
        <v>1</v>
      </c>
      <c r="H24" s="21">
        <v>0.76234999999999997</v>
      </c>
      <c r="I24" s="18">
        <v>895.15</v>
      </c>
      <c r="J24" s="18">
        <f t="shared" si="0"/>
        <v>74.599999999999994</v>
      </c>
    </row>
    <row r="25" spans="2:10" ht="15.75" outlineLevel="2" x14ac:dyDescent="0.25">
      <c r="B25" s="16">
        <v>14</v>
      </c>
      <c r="C25" s="19" t="s">
        <v>25</v>
      </c>
      <c r="D25" s="10"/>
      <c r="E25" s="62">
        <v>601</v>
      </c>
      <c r="F25" s="10" t="s">
        <v>13</v>
      </c>
      <c r="G25" s="20">
        <v>1</v>
      </c>
      <c r="H25" s="21">
        <v>0.76234999999999997</v>
      </c>
      <c r="I25" s="18">
        <v>895.15</v>
      </c>
      <c r="J25" s="18">
        <f t="shared" si="0"/>
        <v>74.599999999999994</v>
      </c>
    </row>
    <row r="26" spans="2:10" ht="18.75" outlineLevel="1" x14ac:dyDescent="0.25">
      <c r="B26" s="16"/>
      <c r="C26" s="17" t="s">
        <v>26</v>
      </c>
      <c r="D26" s="10">
        <v>3</v>
      </c>
      <c r="E26" s="58"/>
      <c r="F26" s="12"/>
      <c r="G26" s="12"/>
      <c r="H26" s="22"/>
      <c r="I26" s="15"/>
      <c r="J26" s="18"/>
    </row>
    <row r="27" spans="2:10" ht="15.75" outlineLevel="2" x14ac:dyDescent="0.25">
      <c r="B27" s="16">
        <v>15</v>
      </c>
      <c r="C27" s="19" t="s">
        <v>28</v>
      </c>
      <c r="D27" s="20"/>
      <c r="E27" s="59">
        <v>930</v>
      </c>
      <c r="F27" s="20" t="s">
        <v>13</v>
      </c>
      <c r="G27" s="20">
        <v>1</v>
      </c>
      <c r="H27" s="21">
        <v>0.64783999999999997</v>
      </c>
      <c r="I27" s="18">
        <v>1205.18</v>
      </c>
      <c r="J27" s="18">
        <f t="shared" si="0"/>
        <v>100.43</v>
      </c>
    </row>
    <row r="28" spans="2:10" ht="15.75" outlineLevel="2" x14ac:dyDescent="0.25">
      <c r="B28" s="16">
        <v>16</v>
      </c>
      <c r="C28" s="19" t="s">
        <v>29</v>
      </c>
      <c r="D28" s="20"/>
      <c r="E28" s="59">
        <v>1135</v>
      </c>
      <c r="F28" s="20" t="s">
        <v>13</v>
      </c>
      <c r="G28" s="20">
        <v>1</v>
      </c>
      <c r="H28" s="21">
        <v>0.56220999999999999</v>
      </c>
      <c r="I28" s="18">
        <v>1045.8900000000001</v>
      </c>
      <c r="J28" s="18">
        <f t="shared" si="0"/>
        <v>87.16</v>
      </c>
    </row>
    <row r="29" spans="2:10" ht="15.75" outlineLevel="2" x14ac:dyDescent="0.25">
      <c r="B29" s="16">
        <v>17</v>
      </c>
      <c r="C29" s="19" t="s">
        <v>217</v>
      </c>
      <c r="D29" s="20"/>
      <c r="E29" s="59">
        <v>1070</v>
      </c>
      <c r="F29" s="20" t="s">
        <v>13</v>
      </c>
      <c r="G29" s="20">
        <v>1</v>
      </c>
      <c r="H29" s="21">
        <v>0.39095999999999997</v>
      </c>
      <c r="I29" s="18">
        <v>727.3</v>
      </c>
      <c r="J29" s="18">
        <f t="shared" si="0"/>
        <v>60.61</v>
      </c>
    </row>
    <row r="30" spans="2:10" ht="18.75" outlineLevel="1" x14ac:dyDescent="0.25">
      <c r="B30" s="16"/>
      <c r="C30" s="17" t="s">
        <v>30</v>
      </c>
      <c r="D30" s="10">
        <v>1</v>
      </c>
      <c r="E30" s="58"/>
      <c r="F30" s="10"/>
      <c r="G30" s="10"/>
      <c r="H30" s="22"/>
      <c r="I30" s="15"/>
      <c r="J30" s="18"/>
    </row>
    <row r="31" spans="2:10" ht="15.75" outlineLevel="2" x14ac:dyDescent="0.25">
      <c r="B31" s="16">
        <v>18</v>
      </c>
      <c r="C31" s="19" t="s">
        <v>31</v>
      </c>
      <c r="D31" s="20"/>
      <c r="E31" s="59">
        <v>1609</v>
      </c>
      <c r="F31" s="20" t="s">
        <v>13</v>
      </c>
      <c r="G31" s="20">
        <v>1</v>
      </c>
      <c r="H31" s="21">
        <v>0.73216999999999999</v>
      </c>
      <c r="I31" s="18">
        <v>1255.4000000000001</v>
      </c>
      <c r="J31" s="18">
        <f t="shared" si="0"/>
        <v>104.62</v>
      </c>
    </row>
    <row r="32" spans="2:10" ht="18.75" outlineLevel="1" collapsed="1" x14ac:dyDescent="0.25">
      <c r="B32" s="16"/>
      <c r="C32" s="17" t="s">
        <v>32</v>
      </c>
      <c r="D32" s="10">
        <v>1</v>
      </c>
      <c r="E32" s="58"/>
      <c r="F32" s="10"/>
      <c r="G32" s="10"/>
      <c r="H32" s="22"/>
      <c r="I32" s="15"/>
      <c r="J32" s="18"/>
    </row>
    <row r="33" spans="2:10" ht="15.75" outlineLevel="1" x14ac:dyDescent="0.25">
      <c r="B33" s="16">
        <v>19</v>
      </c>
      <c r="C33" s="19" t="s">
        <v>33</v>
      </c>
      <c r="D33" s="20"/>
      <c r="E33" s="59">
        <v>2772</v>
      </c>
      <c r="F33" s="20" t="s">
        <v>13</v>
      </c>
      <c r="G33" s="22">
        <f>ROUND(2611.13/2088.9,2)</f>
        <v>1.25</v>
      </c>
      <c r="H33" s="21">
        <v>0.58574000000000004</v>
      </c>
      <c r="I33" s="18">
        <v>1529.43</v>
      </c>
      <c r="J33" s="18">
        <f t="shared" si="0"/>
        <v>127.45</v>
      </c>
    </row>
    <row r="34" spans="2:10" ht="15.75" x14ac:dyDescent="0.25">
      <c r="B34" s="23">
        <v>2</v>
      </c>
      <c r="C34" s="12" t="s">
        <v>34</v>
      </c>
      <c r="D34" s="10">
        <f>D35+D48</f>
        <v>14</v>
      </c>
      <c r="E34" s="58"/>
      <c r="F34" s="10"/>
      <c r="G34" s="10"/>
      <c r="H34" s="21"/>
      <c r="I34" s="15">
        <f>SUM(I36:I47,I49:I50)</f>
        <v>12037.099999999999</v>
      </c>
      <c r="J34" s="15">
        <f>SUM(J37:J47,J49:J50)</f>
        <v>810.33</v>
      </c>
    </row>
    <row r="35" spans="2:10" ht="18.75" outlineLevel="1" x14ac:dyDescent="0.25">
      <c r="B35" s="16"/>
      <c r="C35" s="12" t="s">
        <v>11</v>
      </c>
      <c r="D35" s="10">
        <v>12</v>
      </c>
      <c r="E35" s="58"/>
      <c r="F35" s="10"/>
      <c r="G35" s="10"/>
      <c r="H35" s="21"/>
      <c r="I35" s="15"/>
      <c r="J35" s="18"/>
    </row>
    <row r="36" spans="2:10" ht="15.75" outlineLevel="1" x14ac:dyDescent="0.25">
      <c r="B36" s="16">
        <v>1</v>
      </c>
      <c r="C36" s="19" t="s">
        <v>46</v>
      </c>
      <c r="D36" s="24"/>
      <c r="E36" s="62">
        <v>855</v>
      </c>
      <c r="F36" s="10" t="s">
        <v>13</v>
      </c>
      <c r="G36" s="20">
        <v>1</v>
      </c>
      <c r="H36" s="21">
        <v>0.76234999999999997</v>
      </c>
      <c r="I36" s="18">
        <v>895.15</v>
      </c>
      <c r="J36" s="18">
        <v>37.909999999999997</v>
      </c>
    </row>
    <row r="37" spans="2:10" ht="15.75" outlineLevel="2" x14ac:dyDescent="0.25">
      <c r="B37" s="16">
        <v>2</v>
      </c>
      <c r="C37" s="19" t="s">
        <v>35</v>
      </c>
      <c r="D37" s="20"/>
      <c r="E37" s="62">
        <v>721</v>
      </c>
      <c r="F37" s="20" t="s">
        <v>13</v>
      </c>
      <c r="G37" s="20">
        <v>1</v>
      </c>
      <c r="H37" s="21">
        <v>0.49102000000000001</v>
      </c>
      <c r="I37" s="18">
        <v>576.55999999999995</v>
      </c>
      <c r="J37" s="18">
        <v>37.909999999999997</v>
      </c>
    </row>
    <row r="38" spans="2:10" ht="15.75" outlineLevel="2" x14ac:dyDescent="0.25">
      <c r="B38" s="16">
        <v>3</v>
      </c>
      <c r="C38" s="19" t="s">
        <v>36</v>
      </c>
      <c r="D38" s="20"/>
      <c r="E38" s="62">
        <v>506</v>
      </c>
      <c r="F38" s="20" t="s">
        <v>13</v>
      </c>
      <c r="G38" s="20">
        <v>1</v>
      </c>
      <c r="H38" s="21">
        <v>0.49102000000000001</v>
      </c>
      <c r="I38" s="18">
        <v>576.55999999999995</v>
      </c>
      <c r="J38" s="18">
        <v>37.909999999999997</v>
      </c>
    </row>
    <row r="39" spans="2:10" ht="15.75" outlineLevel="2" x14ac:dyDescent="0.25">
      <c r="B39" s="16">
        <v>4</v>
      </c>
      <c r="C39" s="19" t="s">
        <v>37</v>
      </c>
      <c r="D39" s="20"/>
      <c r="E39" s="62">
        <v>493</v>
      </c>
      <c r="F39" s="20" t="s">
        <v>13</v>
      </c>
      <c r="G39" s="20">
        <v>1</v>
      </c>
      <c r="H39" s="21">
        <v>0.76234999999999997</v>
      </c>
      <c r="I39" s="18">
        <v>895.15</v>
      </c>
      <c r="J39" s="18">
        <v>61.3</v>
      </c>
    </row>
    <row r="40" spans="2:10" ht="15.75" outlineLevel="2" x14ac:dyDescent="0.25">
      <c r="B40" s="16">
        <v>5</v>
      </c>
      <c r="C40" s="19" t="s">
        <v>38</v>
      </c>
      <c r="D40" s="20"/>
      <c r="E40" s="62">
        <v>571</v>
      </c>
      <c r="F40" s="20" t="s">
        <v>13</v>
      </c>
      <c r="G40" s="20">
        <v>1</v>
      </c>
      <c r="H40" s="21">
        <v>0.76234999999999997</v>
      </c>
      <c r="I40" s="18">
        <v>895.15</v>
      </c>
      <c r="J40" s="18">
        <v>61.3</v>
      </c>
    </row>
    <row r="41" spans="2:10" ht="15.75" outlineLevel="2" x14ac:dyDescent="0.25">
      <c r="B41" s="16">
        <v>6</v>
      </c>
      <c r="C41" s="19" t="s">
        <v>39</v>
      </c>
      <c r="D41" s="20"/>
      <c r="E41" s="62">
        <v>541</v>
      </c>
      <c r="F41" s="20" t="s">
        <v>13</v>
      </c>
      <c r="G41" s="20">
        <v>1</v>
      </c>
      <c r="H41" s="21">
        <v>0.76234999999999997</v>
      </c>
      <c r="I41" s="18">
        <v>895.15</v>
      </c>
      <c r="J41" s="18">
        <v>61.3</v>
      </c>
    </row>
    <row r="42" spans="2:10" ht="15.75" outlineLevel="2" x14ac:dyDescent="0.25">
      <c r="B42" s="16">
        <v>7</v>
      </c>
      <c r="C42" s="19" t="s">
        <v>40</v>
      </c>
      <c r="D42" s="20"/>
      <c r="E42" s="62">
        <v>694</v>
      </c>
      <c r="F42" s="20" t="s">
        <v>13</v>
      </c>
      <c r="G42" s="20">
        <v>1</v>
      </c>
      <c r="H42" s="21">
        <v>0.76234999999999997</v>
      </c>
      <c r="I42" s="18">
        <v>895.15</v>
      </c>
      <c r="J42" s="18">
        <v>61.3</v>
      </c>
    </row>
    <row r="43" spans="2:10" ht="15.75" outlineLevel="2" x14ac:dyDescent="0.25">
      <c r="B43" s="16">
        <v>8</v>
      </c>
      <c r="C43" s="19" t="s">
        <v>41</v>
      </c>
      <c r="D43" s="20"/>
      <c r="E43" s="62">
        <v>118</v>
      </c>
      <c r="F43" s="20" t="s">
        <v>13</v>
      </c>
      <c r="G43" s="20">
        <v>1</v>
      </c>
      <c r="H43" s="21">
        <v>0.62668999999999997</v>
      </c>
      <c r="I43" s="18">
        <v>735.85</v>
      </c>
      <c r="J43" s="18">
        <v>49.6</v>
      </c>
    </row>
    <row r="44" spans="2:10" ht="15.75" outlineLevel="2" x14ac:dyDescent="0.25">
      <c r="B44" s="16">
        <v>9</v>
      </c>
      <c r="C44" s="19" t="s">
        <v>42</v>
      </c>
      <c r="D44" s="20"/>
      <c r="E44" s="62">
        <v>435</v>
      </c>
      <c r="F44" s="20" t="s">
        <v>13</v>
      </c>
      <c r="G44" s="20">
        <v>1</v>
      </c>
      <c r="H44" s="21">
        <v>0.76234999999999997</v>
      </c>
      <c r="I44" s="18">
        <v>895.15</v>
      </c>
      <c r="J44" s="18">
        <v>61.3</v>
      </c>
    </row>
    <row r="45" spans="2:10" ht="15.75" outlineLevel="2" x14ac:dyDescent="0.25">
      <c r="B45" s="16">
        <v>10</v>
      </c>
      <c r="C45" s="19" t="s">
        <v>43</v>
      </c>
      <c r="D45" s="20"/>
      <c r="E45" s="62">
        <v>527</v>
      </c>
      <c r="F45" s="20" t="s">
        <v>13</v>
      </c>
      <c r="G45" s="20">
        <v>1</v>
      </c>
      <c r="H45" s="21">
        <v>0.76234999999999997</v>
      </c>
      <c r="I45" s="18">
        <v>895.15</v>
      </c>
      <c r="J45" s="18">
        <v>61.3</v>
      </c>
    </row>
    <row r="46" spans="2:10" ht="15.75" outlineLevel="2" x14ac:dyDescent="0.25">
      <c r="B46" s="16">
        <v>11</v>
      </c>
      <c r="C46" s="19" t="s">
        <v>44</v>
      </c>
      <c r="D46" s="20"/>
      <c r="E46" s="62">
        <v>575</v>
      </c>
      <c r="F46" s="20" t="s">
        <v>13</v>
      </c>
      <c r="G46" s="20">
        <v>1</v>
      </c>
      <c r="H46" s="21">
        <v>0.76234999999999997</v>
      </c>
      <c r="I46" s="18">
        <v>895.15</v>
      </c>
      <c r="J46" s="18">
        <v>61.3</v>
      </c>
    </row>
    <row r="47" spans="2:10" ht="15.75" outlineLevel="2" x14ac:dyDescent="0.25">
      <c r="B47" s="16">
        <v>12</v>
      </c>
      <c r="C47" s="19" t="s">
        <v>45</v>
      </c>
      <c r="D47" s="20"/>
      <c r="E47" s="62">
        <v>152</v>
      </c>
      <c r="F47" s="20" t="s">
        <v>13</v>
      </c>
      <c r="G47" s="20">
        <v>1</v>
      </c>
      <c r="H47" s="21">
        <v>0.76234999999999997</v>
      </c>
      <c r="I47" s="18">
        <v>895.15</v>
      </c>
      <c r="J47" s="18">
        <v>37.909999999999997</v>
      </c>
    </row>
    <row r="48" spans="2:10" ht="18.75" outlineLevel="1" x14ac:dyDescent="0.25">
      <c r="B48" s="26"/>
      <c r="C48" s="12" t="s">
        <v>26</v>
      </c>
      <c r="D48" s="10">
        <v>2</v>
      </c>
      <c r="E48" s="58"/>
      <c r="F48" s="10"/>
      <c r="G48" s="10"/>
      <c r="H48" s="27"/>
      <c r="I48" s="15"/>
      <c r="J48" s="28"/>
    </row>
    <row r="49" spans="2:11" ht="15.75" outlineLevel="2" x14ac:dyDescent="0.25">
      <c r="B49" s="29">
        <v>13</v>
      </c>
      <c r="C49" s="30" t="s">
        <v>47</v>
      </c>
      <c r="D49" s="20"/>
      <c r="E49" s="59">
        <v>1256</v>
      </c>
      <c r="F49" s="20" t="s">
        <v>13</v>
      </c>
      <c r="G49" s="20">
        <v>1</v>
      </c>
      <c r="H49" s="21">
        <v>0.56220999999999999</v>
      </c>
      <c r="I49" s="18">
        <v>1045.8900000000001</v>
      </c>
      <c r="J49" s="18">
        <f>ROUND(I49/8,2)</f>
        <v>130.74</v>
      </c>
      <c r="K49" s="31"/>
    </row>
    <row r="50" spans="2:11" ht="15.75" outlineLevel="2" x14ac:dyDescent="0.25">
      <c r="B50" s="16">
        <v>14</v>
      </c>
      <c r="C50" s="30" t="s">
        <v>48</v>
      </c>
      <c r="D50" s="20"/>
      <c r="E50" s="59">
        <v>1444</v>
      </c>
      <c r="F50" s="20" t="s">
        <v>13</v>
      </c>
      <c r="G50" s="20">
        <v>1</v>
      </c>
      <c r="H50" s="21">
        <v>0.56220999999999999</v>
      </c>
      <c r="I50" s="18">
        <v>1045.8900000000001</v>
      </c>
      <c r="J50" s="18">
        <f t="shared" si="0"/>
        <v>87.16</v>
      </c>
    </row>
    <row r="51" spans="2:11" ht="15.75" x14ac:dyDescent="0.25">
      <c r="B51" s="23">
        <v>3</v>
      </c>
      <c r="C51" s="12" t="s">
        <v>251</v>
      </c>
      <c r="D51" s="10">
        <v>22</v>
      </c>
      <c r="E51" s="58"/>
      <c r="F51" s="10"/>
      <c r="G51" s="10"/>
      <c r="H51" s="21"/>
      <c r="I51" s="15">
        <f>SUM(I53:I60,I62:I72,I74:I75,I77)</f>
        <v>16971.599999999999</v>
      </c>
      <c r="J51" s="15">
        <f>SUM(J54:J60,J62:J72,J74)</f>
        <v>1120.95</v>
      </c>
    </row>
    <row r="52" spans="2:11" ht="18.75" outlineLevel="1" x14ac:dyDescent="0.25">
      <c r="B52" s="16"/>
      <c r="C52" s="12" t="s">
        <v>11</v>
      </c>
      <c r="D52" s="10">
        <v>8</v>
      </c>
      <c r="E52" s="58"/>
      <c r="F52" s="10"/>
      <c r="G52" s="10"/>
      <c r="H52" s="21"/>
      <c r="I52" s="15"/>
      <c r="J52" s="28"/>
    </row>
    <row r="53" spans="2:11" ht="15.75" outlineLevel="1" x14ac:dyDescent="0.25">
      <c r="B53" s="16">
        <v>1</v>
      </c>
      <c r="C53" s="19" t="s">
        <v>218</v>
      </c>
      <c r="D53" s="10"/>
      <c r="E53" s="62">
        <v>280</v>
      </c>
      <c r="F53" s="10" t="s">
        <v>13</v>
      </c>
      <c r="G53" s="20">
        <v>1</v>
      </c>
      <c r="H53" s="21">
        <v>0.21970000000000001</v>
      </c>
      <c r="I53" s="18">
        <v>257.97000000000003</v>
      </c>
      <c r="J53" s="18">
        <f t="shared" si="0"/>
        <v>21.5</v>
      </c>
    </row>
    <row r="54" spans="2:11" ht="15.75" outlineLevel="2" x14ac:dyDescent="0.25">
      <c r="B54" s="16">
        <v>2</v>
      </c>
      <c r="C54" s="19" t="s">
        <v>219</v>
      </c>
      <c r="D54" s="20"/>
      <c r="E54" s="62">
        <v>738</v>
      </c>
      <c r="F54" s="20" t="s">
        <v>13</v>
      </c>
      <c r="G54" s="20">
        <v>1</v>
      </c>
      <c r="H54" s="21">
        <v>0.21970000000000001</v>
      </c>
      <c r="I54" s="18">
        <v>257.97000000000003</v>
      </c>
      <c r="J54" s="18">
        <f t="shared" si="0"/>
        <v>21.5</v>
      </c>
    </row>
    <row r="55" spans="2:11" ht="15.75" outlineLevel="2" x14ac:dyDescent="0.25">
      <c r="B55" s="16">
        <v>3</v>
      </c>
      <c r="C55" s="19" t="s">
        <v>223</v>
      </c>
      <c r="D55" s="20"/>
      <c r="E55" s="62">
        <v>437</v>
      </c>
      <c r="F55" s="20" t="s">
        <v>13</v>
      </c>
      <c r="G55" s="20">
        <v>1</v>
      </c>
      <c r="H55" s="21">
        <v>0.49102000000000001</v>
      </c>
      <c r="I55" s="18">
        <v>576.55999999999995</v>
      </c>
      <c r="J55" s="18">
        <f t="shared" si="0"/>
        <v>48.05</v>
      </c>
    </row>
    <row r="56" spans="2:11" ht="15.75" outlineLevel="2" x14ac:dyDescent="0.25">
      <c r="B56" s="16">
        <v>4</v>
      </c>
      <c r="C56" s="19" t="s">
        <v>50</v>
      </c>
      <c r="D56" s="20"/>
      <c r="E56" s="62">
        <v>447</v>
      </c>
      <c r="F56" s="20" t="s">
        <v>13</v>
      </c>
      <c r="G56" s="20">
        <v>1</v>
      </c>
      <c r="H56" s="21">
        <v>0.76234999999999997</v>
      </c>
      <c r="I56" s="18">
        <v>895.15</v>
      </c>
      <c r="J56" s="18">
        <f t="shared" si="0"/>
        <v>74.599999999999994</v>
      </c>
    </row>
    <row r="57" spans="2:11" ht="15.75" outlineLevel="2" x14ac:dyDescent="0.25">
      <c r="B57" s="16">
        <v>5</v>
      </c>
      <c r="C57" s="19" t="s">
        <v>51</v>
      </c>
      <c r="D57" s="20"/>
      <c r="E57" s="62">
        <v>810</v>
      </c>
      <c r="F57" s="20" t="s">
        <v>13</v>
      </c>
      <c r="G57" s="20">
        <v>1</v>
      </c>
      <c r="H57" s="21">
        <v>0.21970000000000001</v>
      </c>
      <c r="I57" s="18">
        <v>257.97000000000003</v>
      </c>
      <c r="J57" s="18">
        <f t="shared" si="0"/>
        <v>21.5</v>
      </c>
    </row>
    <row r="58" spans="2:11" ht="15.75" outlineLevel="2" x14ac:dyDescent="0.25">
      <c r="B58" s="16">
        <v>6</v>
      </c>
      <c r="C58" s="19" t="s">
        <v>52</v>
      </c>
      <c r="D58" s="20"/>
      <c r="E58" s="62">
        <v>755</v>
      </c>
      <c r="F58" s="20" t="s">
        <v>13</v>
      </c>
      <c r="G58" s="20">
        <v>1</v>
      </c>
      <c r="H58" s="21">
        <v>0.49102000000000001</v>
      </c>
      <c r="I58" s="18">
        <v>576.55999999999995</v>
      </c>
      <c r="J58" s="18">
        <f t="shared" si="0"/>
        <v>48.05</v>
      </c>
    </row>
    <row r="59" spans="2:11" ht="15.75" outlineLevel="2" x14ac:dyDescent="0.25">
      <c r="B59" s="16">
        <v>7</v>
      </c>
      <c r="C59" s="19" t="s">
        <v>220</v>
      </c>
      <c r="D59" s="20"/>
      <c r="E59" s="62">
        <v>362</v>
      </c>
      <c r="F59" s="20" t="s">
        <v>13</v>
      </c>
      <c r="G59" s="20">
        <v>1</v>
      </c>
      <c r="H59" s="21">
        <v>0.21970000000000001</v>
      </c>
      <c r="I59" s="18">
        <v>257.97000000000003</v>
      </c>
      <c r="J59" s="18">
        <f t="shared" si="0"/>
        <v>21.5</v>
      </c>
    </row>
    <row r="60" spans="2:11" ht="15.75" outlineLevel="2" x14ac:dyDescent="0.25">
      <c r="B60" s="16">
        <v>8</v>
      </c>
      <c r="C60" s="19" t="s">
        <v>99</v>
      </c>
      <c r="D60" s="20"/>
      <c r="E60" s="62">
        <v>698</v>
      </c>
      <c r="F60" s="20" t="s">
        <v>13</v>
      </c>
      <c r="G60" s="20">
        <v>1</v>
      </c>
      <c r="H60" s="21">
        <v>0.21970000000000001</v>
      </c>
      <c r="I60" s="18">
        <v>257.97000000000003</v>
      </c>
      <c r="J60" s="18">
        <f t="shared" si="0"/>
        <v>21.5</v>
      </c>
    </row>
    <row r="61" spans="2:11" ht="18.75" outlineLevel="1" x14ac:dyDescent="0.25">
      <c r="B61" s="26"/>
      <c r="C61" s="32" t="s">
        <v>26</v>
      </c>
      <c r="D61" s="33">
        <v>11</v>
      </c>
      <c r="E61" s="60"/>
      <c r="F61" s="33"/>
      <c r="G61" s="33"/>
      <c r="H61" s="35"/>
      <c r="I61" s="36"/>
      <c r="J61" s="18"/>
    </row>
    <row r="62" spans="2:11" ht="15.75" outlineLevel="2" x14ac:dyDescent="0.25">
      <c r="B62" s="16">
        <v>9</v>
      </c>
      <c r="C62" s="19" t="s">
        <v>55</v>
      </c>
      <c r="D62" s="20"/>
      <c r="E62" s="63">
        <v>1299</v>
      </c>
      <c r="F62" s="20" t="s">
        <v>13</v>
      </c>
      <c r="G62" s="20">
        <v>1</v>
      </c>
      <c r="H62" s="21">
        <v>0.21970000000000001</v>
      </c>
      <c r="I62" s="18">
        <v>408.71</v>
      </c>
      <c r="J62" s="18">
        <f t="shared" si="0"/>
        <v>34.06</v>
      </c>
    </row>
    <row r="63" spans="2:11" ht="15.75" outlineLevel="2" x14ac:dyDescent="0.25">
      <c r="B63" s="16">
        <v>10</v>
      </c>
      <c r="C63" s="19" t="s">
        <v>56</v>
      </c>
      <c r="D63" s="20"/>
      <c r="E63" s="62">
        <v>1088</v>
      </c>
      <c r="F63" s="20" t="s">
        <v>13</v>
      </c>
      <c r="G63" s="20">
        <v>1</v>
      </c>
      <c r="H63" s="21">
        <v>0.21970000000000001</v>
      </c>
      <c r="I63" s="18">
        <v>408.71</v>
      </c>
      <c r="J63" s="18">
        <f t="shared" si="0"/>
        <v>34.06</v>
      </c>
    </row>
    <row r="64" spans="2:11" ht="15.75" outlineLevel="2" x14ac:dyDescent="0.25">
      <c r="B64" s="16">
        <v>11</v>
      </c>
      <c r="C64" s="19" t="s">
        <v>57</v>
      </c>
      <c r="D64" s="20"/>
      <c r="E64" s="62">
        <v>1321</v>
      </c>
      <c r="F64" s="20" t="s">
        <v>13</v>
      </c>
      <c r="G64" s="20">
        <v>1</v>
      </c>
      <c r="H64" s="21">
        <v>0.56220999999999999</v>
      </c>
      <c r="I64" s="18">
        <v>1045.8900000000001</v>
      </c>
      <c r="J64" s="18">
        <f t="shared" si="0"/>
        <v>87.16</v>
      </c>
    </row>
    <row r="65" spans="2:10" ht="15.75" outlineLevel="2" x14ac:dyDescent="0.25">
      <c r="B65" s="16">
        <v>12</v>
      </c>
      <c r="C65" s="19" t="s">
        <v>28</v>
      </c>
      <c r="D65" s="20"/>
      <c r="E65" s="62">
        <v>1020</v>
      </c>
      <c r="F65" s="20" t="s">
        <v>13</v>
      </c>
      <c r="G65" s="20">
        <v>1</v>
      </c>
      <c r="H65" s="21">
        <v>0.56220999999999999</v>
      </c>
      <c r="I65" s="18">
        <v>1045.8900000000001</v>
      </c>
      <c r="J65" s="18">
        <f t="shared" si="0"/>
        <v>87.16</v>
      </c>
    </row>
    <row r="66" spans="2:10" ht="15.75" outlineLevel="2" x14ac:dyDescent="0.25">
      <c r="B66" s="16">
        <v>13</v>
      </c>
      <c r="C66" s="19" t="s">
        <v>58</v>
      </c>
      <c r="D66" s="20"/>
      <c r="E66" s="62">
        <v>958</v>
      </c>
      <c r="F66" s="20" t="s">
        <v>13</v>
      </c>
      <c r="G66" s="20">
        <v>1</v>
      </c>
      <c r="H66" s="21">
        <v>0.21970000000000001</v>
      </c>
      <c r="I66" s="18">
        <v>408.71</v>
      </c>
      <c r="J66" s="18">
        <f t="shared" si="0"/>
        <v>34.06</v>
      </c>
    </row>
    <row r="67" spans="2:10" ht="15.75" outlineLevel="2" x14ac:dyDescent="0.25">
      <c r="B67" s="16">
        <v>14</v>
      </c>
      <c r="C67" s="19" t="s">
        <v>59</v>
      </c>
      <c r="D67" s="20"/>
      <c r="E67" s="62">
        <v>1286</v>
      </c>
      <c r="F67" s="20" t="s">
        <v>13</v>
      </c>
      <c r="G67" s="20">
        <v>1</v>
      </c>
      <c r="H67" s="21">
        <v>0.73346999999999996</v>
      </c>
      <c r="I67" s="18">
        <v>1364.47</v>
      </c>
      <c r="J67" s="18">
        <f t="shared" si="0"/>
        <v>113.71</v>
      </c>
    </row>
    <row r="68" spans="2:10" ht="15.75" outlineLevel="2" x14ac:dyDescent="0.25">
      <c r="B68" s="16">
        <v>15</v>
      </c>
      <c r="C68" s="19" t="s">
        <v>49</v>
      </c>
      <c r="D68" s="20"/>
      <c r="E68" s="62">
        <v>1423</v>
      </c>
      <c r="F68" s="20" t="s">
        <v>13</v>
      </c>
      <c r="G68" s="20">
        <v>1</v>
      </c>
      <c r="H68" s="21">
        <v>0.56220999999999999</v>
      </c>
      <c r="I68" s="18">
        <v>1045.8900000000001</v>
      </c>
      <c r="J68" s="18">
        <f t="shared" si="0"/>
        <v>87.16</v>
      </c>
    </row>
    <row r="69" spans="2:10" ht="15.75" outlineLevel="2" x14ac:dyDescent="0.25">
      <c r="B69" s="16">
        <v>16</v>
      </c>
      <c r="C69" s="19" t="s">
        <v>60</v>
      </c>
      <c r="D69" s="20"/>
      <c r="E69" s="62">
        <v>969</v>
      </c>
      <c r="F69" s="20" t="s">
        <v>13</v>
      </c>
      <c r="G69" s="20">
        <v>1</v>
      </c>
      <c r="H69" s="21">
        <v>0.56220999999999999</v>
      </c>
      <c r="I69" s="18">
        <v>1045.8900000000001</v>
      </c>
      <c r="J69" s="18">
        <f t="shared" si="0"/>
        <v>87.16</v>
      </c>
    </row>
    <row r="70" spans="2:10" ht="15.75" outlineLevel="2" x14ac:dyDescent="0.25">
      <c r="B70" s="16">
        <v>17</v>
      </c>
      <c r="C70" s="19" t="s">
        <v>221</v>
      </c>
      <c r="D70" s="20"/>
      <c r="E70" s="62">
        <v>1236</v>
      </c>
      <c r="F70" s="20" t="s">
        <v>13</v>
      </c>
      <c r="G70" s="20">
        <v>1</v>
      </c>
      <c r="H70" s="21">
        <v>0.56220999999999999</v>
      </c>
      <c r="I70" s="18">
        <v>1045.8900000000001</v>
      </c>
      <c r="J70" s="18">
        <f t="shared" si="0"/>
        <v>87.16</v>
      </c>
    </row>
    <row r="71" spans="2:10" ht="15.75" outlineLevel="2" x14ac:dyDescent="0.25">
      <c r="B71" s="16">
        <v>18</v>
      </c>
      <c r="C71" s="19" t="s">
        <v>54</v>
      </c>
      <c r="D71" s="20"/>
      <c r="E71" s="62">
        <v>1103</v>
      </c>
      <c r="F71" s="20" t="s">
        <v>13</v>
      </c>
      <c r="G71" s="20">
        <v>1</v>
      </c>
      <c r="H71" s="21">
        <v>0.56220999999999999</v>
      </c>
      <c r="I71" s="18">
        <v>1045.8900000000001</v>
      </c>
      <c r="J71" s="18">
        <f t="shared" si="0"/>
        <v>87.16</v>
      </c>
    </row>
    <row r="72" spans="2:10" ht="15.75" outlineLevel="2" x14ac:dyDescent="0.25">
      <c r="B72" s="16">
        <v>19</v>
      </c>
      <c r="C72" s="19" t="s">
        <v>53</v>
      </c>
      <c r="D72" s="20"/>
      <c r="E72" s="62">
        <v>906</v>
      </c>
      <c r="F72" s="20" t="s">
        <v>13</v>
      </c>
      <c r="G72" s="20">
        <v>1</v>
      </c>
      <c r="H72" s="21">
        <v>0.56220999999999999</v>
      </c>
      <c r="I72" s="18">
        <v>1045.8900000000001</v>
      </c>
      <c r="J72" s="18">
        <f t="shared" si="0"/>
        <v>87.16</v>
      </c>
    </row>
    <row r="73" spans="2:10" ht="18.75" outlineLevel="1" x14ac:dyDescent="0.25">
      <c r="B73" s="26"/>
      <c r="C73" s="37" t="s">
        <v>62</v>
      </c>
      <c r="D73" s="33">
        <v>2</v>
      </c>
      <c r="E73" s="60"/>
      <c r="F73" s="33"/>
      <c r="G73" s="33"/>
      <c r="H73" s="35"/>
      <c r="I73" s="36"/>
      <c r="J73" s="18"/>
    </row>
    <row r="74" spans="2:10" ht="15.75" outlineLevel="2" x14ac:dyDescent="0.25">
      <c r="B74" s="16">
        <v>20</v>
      </c>
      <c r="C74" s="19" t="s">
        <v>222</v>
      </c>
      <c r="D74" s="20"/>
      <c r="E74" s="59">
        <v>1543</v>
      </c>
      <c r="F74" s="20" t="s">
        <v>13</v>
      </c>
      <c r="G74" s="20">
        <v>1</v>
      </c>
      <c r="H74" s="21">
        <v>0.21970000000000001</v>
      </c>
      <c r="I74" s="18">
        <v>458.93</v>
      </c>
      <c r="J74" s="18">
        <f t="shared" ref="J74:J144" si="1">ROUND(I74/12,2)</f>
        <v>38.24</v>
      </c>
    </row>
    <row r="75" spans="2:10" ht="15.75" outlineLevel="2" x14ac:dyDescent="0.25">
      <c r="B75" s="16">
        <v>21</v>
      </c>
      <c r="C75" s="19" t="s">
        <v>61</v>
      </c>
      <c r="D75" s="20"/>
      <c r="E75" s="59">
        <v>1614</v>
      </c>
      <c r="F75" s="20" t="s">
        <v>13</v>
      </c>
      <c r="G75" s="20">
        <v>1</v>
      </c>
      <c r="H75" s="21">
        <v>0.67725000000000002</v>
      </c>
      <c r="I75" s="18">
        <v>1414.7</v>
      </c>
      <c r="J75" s="18">
        <f t="shared" si="1"/>
        <v>117.89</v>
      </c>
    </row>
    <row r="76" spans="2:10" ht="18.75" outlineLevel="2" x14ac:dyDescent="0.25">
      <c r="B76" s="16"/>
      <c r="C76" s="17" t="s">
        <v>32</v>
      </c>
      <c r="D76" s="20">
        <v>1</v>
      </c>
      <c r="E76" s="59"/>
      <c r="F76" s="20"/>
      <c r="G76" s="20"/>
      <c r="H76" s="21"/>
      <c r="I76" s="18"/>
      <c r="J76" s="18"/>
    </row>
    <row r="77" spans="2:10" ht="15.75" outlineLevel="2" x14ac:dyDescent="0.25">
      <c r="B77" s="16">
        <v>22</v>
      </c>
      <c r="C77" s="19" t="s">
        <v>63</v>
      </c>
      <c r="D77" s="20"/>
      <c r="E77" s="59">
        <v>2003</v>
      </c>
      <c r="F77" s="20" t="s">
        <v>13</v>
      </c>
      <c r="G77" s="22">
        <f>ROUND(2611.13/2088.9,2)</f>
        <v>1.25</v>
      </c>
      <c r="H77" s="21">
        <v>0.70774999999999999</v>
      </c>
      <c r="I77" s="18">
        <v>1848.02</v>
      </c>
      <c r="J77" s="18">
        <f t="shared" si="1"/>
        <v>154</v>
      </c>
    </row>
    <row r="78" spans="2:10" ht="15.75" x14ac:dyDescent="0.25">
      <c r="B78" s="23">
        <v>4</v>
      </c>
      <c r="C78" s="12" t="s">
        <v>64</v>
      </c>
      <c r="D78" s="10">
        <f>D79+D88</f>
        <v>10</v>
      </c>
      <c r="E78" s="58"/>
      <c r="F78" s="10"/>
      <c r="G78" s="10"/>
      <c r="H78" s="22"/>
      <c r="I78" s="15">
        <f>SUM(I80:I87,I89:I90,)</f>
        <v>7341.4400000000005</v>
      </c>
      <c r="J78" s="15">
        <f>SUM(J80:J87,J89:J90)</f>
        <v>611.81999999999994</v>
      </c>
    </row>
    <row r="79" spans="2:10" ht="18.75" outlineLevel="1" x14ac:dyDescent="0.25">
      <c r="B79" s="16"/>
      <c r="C79" s="32" t="s">
        <v>11</v>
      </c>
      <c r="D79" s="33">
        <v>8</v>
      </c>
      <c r="E79" s="60"/>
      <c r="F79" s="33"/>
      <c r="G79" s="33"/>
      <c r="H79" s="35"/>
      <c r="I79" s="36"/>
      <c r="J79" s="18"/>
    </row>
    <row r="80" spans="2:10" ht="15.75" outlineLevel="2" x14ac:dyDescent="0.25">
      <c r="B80" s="16">
        <v>1</v>
      </c>
      <c r="C80" s="19" t="s">
        <v>65</v>
      </c>
      <c r="D80" s="20"/>
      <c r="E80" s="63">
        <v>717</v>
      </c>
      <c r="F80" s="20" t="s">
        <v>13</v>
      </c>
      <c r="G80" s="20">
        <v>1</v>
      </c>
      <c r="H80" s="21">
        <v>0.76234999999999997</v>
      </c>
      <c r="I80" s="18">
        <v>895.15</v>
      </c>
      <c r="J80" s="18">
        <f t="shared" si="1"/>
        <v>74.599999999999994</v>
      </c>
    </row>
    <row r="81" spans="2:10" ht="15.75" outlineLevel="2" x14ac:dyDescent="0.25">
      <c r="B81" s="16">
        <v>2</v>
      </c>
      <c r="C81" s="19" t="s">
        <v>66</v>
      </c>
      <c r="D81" s="20"/>
      <c r="E81" s="63">
        <v>542</v>
      </c>
      <c r="F81" s="20" t="s">
        <v>13</v>
      </c>
      <c r="G81" s="20">
        <v>1</v>
      </c>
      <c r="H81" s="21">
        <v>0.76234999999999997</v>
      </c>
      <c r="I81" s="18">
        <v>895.15</v>
      </c>
      <c r="J81" s="18">
        <f t="shared" si="1"/>
        <v>74.599999999999994</v>
      </c>
    </row>
    <row r="82" spans="2:10" ht="15.75" outlineLevel="2" x14ac:dyDescent="0.25">
      <c r="B82" s="16">
        <v>3</v>
      </c>
      <c r="C82" s="19" t="s">
        <v>67</v>
      </c>
      <c r="D82" s="20"/>
      <c r="E82" s="63">
        <v>784</v>
      </c>
      <c r="F82" s="20" t="s">
        <v>13</v>
      </c>
      <c r="G82" s="20">
        <v>1</v>
      </c>
      <c r="H82" s="21">
        <v>0.76234999999999997</v>
      </c>
      <c r="I82" s="18">
        <v>895.15</v>
      </c>
      <c r="J82" s="18">
        <f t="shared" si="1"/>
        <v>74.599999999999994</v>
      </c>
    </row>
    <row r="83" spans="2:10" ht="15.75" outlineLevel="2" x14ac:dyDescent="0.25">
      <c r="B83" s="16">
        <v>4</v>
      </c>
      <c r="C83" s="19" t="s">
        <v>68</v>
      </c>
      <c r="D83" s="20"/>
      <c r="E83" s="63">
        <v>470</v>
      </c>
      <c r="F83" s="20" t="s">
        <v>13</v>
      </c>
      <c r="G83" s="20">
        <v>1</v>
      </c>
      <c r="H83" s="21">
        <v>0.21970000000000001</v>
      </c>
      <c r="I83" s="18">
        <v>257.97000000000003</v>
      </c>
      <c r="J83" s="18">
        <f t="shared" si="1"/>
        <v>21.5</v>
      </c>
    </row>
    <row r="84" spans="2:10" ht="15.75" outlineLevel="2" x14ac:dyDescent="0.25">
      <c r="B84" s="16">
        <v>5</v>
      </c>
      <c r="C84" s="19" t="s">
        <v>224</v>
      </c>
      <c r="D84" s="20"/>
      <c r="E84" s="63">
        <v>660</v>
      </c>
      <c r="F84" s="20" t="s">
        <v>13</v>
      </c>
      <c r="G84" s="20">
        <v>1</v>
      </c>
      <c r="H84" s="21">
        <v>0.21970000000000001</v>
      </c>
      <c r="I84" s="18">
        <v>257.97000000000003</v>
      </c>
      <c r="J84" s="18">
        <f t="shared" si="1"/>
        <v>21.5</v>
      </c>
    </row>
    <row r="85" spans="2:10" ht="15.75" outlineLevel="2" x14ac:dyDescent="0.25">
      <c r="B85" s="16">
        <v>6</v>
      </c>
      <c r="C85" s="19" t="s">
        <v>225</v>
      </c>
      <c r="D85" s="20"/>
      <c r="E85" s="63">
        <v>147</v>
      </c>
      <c r="F85" s="20" t="s">
        <v>13</v>
      </c>
      <c r="G85" s="20">
        <v>1</v>
      </c>
      <c r="H85" s="21">
        <v>0.21970000000000001</v>
      </c>
      <c r="I85" s="18">
        <v>257.97000000000003</v>
      </c>
      <c r="J85" s="18">
        <f t="shared" si="1"/>
        <v>21.5</v>
      </c>
    </row>
    <row r="86" spans="2:10" ht="15.75" outlineLevel="2" x14ac:dyDescent="0.25">
      <c r="B86" s="16">
        <v>7</v>
      </c>
      <c r="C86" s="19" t="s">
        <v>69</v>
      </c>
      <c r="D86" s="20"/>
      <c r="E86" s="63">
        <v>779</v>
      </c>
      <c r="F86" s="20" t="s">
        <v>13</v>
      </c>
      <c r="G86" s="20">
        <v>1</v>
      </c>
      <c r="H86" s="21">
        <v>0.76234999999999997</v>
      </c>
      <c r="I86" s="18">
        <v>895.15</v>
      </c>
      <c r="J86" s="18">
        <f t="shared" si="1"/>
        <v>74.599999999999994</v>
      </c>
    </row>
    <row r="87" spans="2:10" ht="15.75" outlineLevel="2" x14ac:dyDescent="0.25">
      <c r="B87" s="16">
        <v>8</v>
      </c>
      <c r="C87" s="19" t="s">
        <v>70</v>
      </c>
      <c r="D87" s="20"/>
      <c r="E87" s="63">
        <v>603</v>
      </c>
      <c r="F87" s="20" t="s">
        <v>13</v>
      </c>
      <c r="G87" s="20">
        <v>1</v>
      </c>
      <c r="H87" s="21">
        <v>0.76234999999999997</v>
      </c>
      <c r="I87" s="18">
        <v>895.15</v>
      </c>
      <c r="J87" s="18">
        <f t="shared" si="1"/>
        <v>74.599999999999994</v>
      </c>
    </row>
    <row r="88" spans="2:10" ht="18.75" outlineLevel="1" x14ac:dyDescent="0.25">
      <c r="B88" s="26"/>
      <c r="C88" s="32" t="s">
        <v>26</v>
      </c>
      <c r="D88" s="33">
        <v>2</v>
      </c>
      <c r="E88" s="60"/>
      <c r="F88" s="33"/>
      <c r="G88" s="33"/>
      <c r="H88" s="35"/>
      <c r="I88" s="36"/>
      <c r="J88" s="18"/>
    </row>
    <row r="89" spans="2:10" ht="15.75" outlineLevel="2" x14ac:dyDescent="0.25">
      <c r="B89" s="16">
        <v>9</v>
      </c>
      <c r="C89" s="19" t="s">
        <v>71</v>
      </c>
      <c r="D89" s="20"/>
      <c r="E89" s="59">
        <v>1140</v>
      </c>
      <c r="F89" s="20" t="s">
        <v>13</v>
      </c>
      <c r="G89" s="20">
        <v>1</v>
      </c>
      <c r="H89" s="21">
        <v>0.56220999999999999</v>
      </c>
      <c r="I89" s="18">
        <v>1045.8900000000001</v>
      </c>
      <c r="J89" s="18">
        <f t="shared" si="1"/>
        <v>87.16</v>
      </c>
    </row>
    <row r="90" spans="2:10" ht="15.75" outlineLevel="2" x14ac:dyDescent="0.25">
      <c r="B90" s="16">
        <v>10</v>
      </c>
      <c r="C90" s="19" t="s">
        <v>72</v>
      </c>
      <c r="D90" s="20"/>
      <c r="E90" s="59">
        <v>939</v>
      </c>
      <c r="F90" s="20" t="s">
        <v>13</v>
      </c>
      <c r="G90" s="20">
        <v>1</v>
      </c>
      <c r="H90" s="21">
        <v>0.56220999999999999</v>
      </c>
      <c r="I90" s="18">
        <v>1045.8900000000001</v>
      </c>
      <c r="J90" s="18">
        <f t="shared" si="1"/>
        <v>87.16</v>
      </c>
    </row>
    <row r="91" spans="2:10" ht="15.75" x14ac:dyDescent="0.25">
      <c r="B91" s="23">
        <v>5</v>
      </c>
      <c r="C91" s="12" t="s">
        <v>73</v>
      </c>
      <c r="D91" s="10">
        <f>D92+D111+D115</f>
        <v>22</v>
      </c>
      <c r="E91" s="58"/>
      <c r="F91" s="10"/>
      <c r="G91" s="10"/>
      <c r="H91" s="22"/>
      <c r="I91" s="15">
        <f>SUM(I93:I110,I112:I114,I116:I116)</f>
        <v>16961.729999999996</v>
      </c>
      <c r="J91" s="15">
        <f>SUM(J93:J103,J112:J114,J116:J116)</f>
        <v>1080.4899999999998</v>
      </c>
    </row>
    <row r="92" spans="2:10" ht="18.75" outlineLevel="1" x14ac:dyDescent="0.25">
      <c r="B92" s="16"/>
      <c r="C92" s="32" t="s">
        <v>11</v>
      </c>
      <c r="D92" s="33">
        <v>18</v>
      </c>
      <c r="E92" s="60"/>
      <c r="F92" s="33"/>
      <c r="G92" s="33"/>
      <c r="H92" s="35"/>
      <c r="I92" s="36"/>
      <c r="J92" s="18"/>
    </row>
    <row r="93" spans="2:10" ht="15.75" outlineLevel="2" x14ac:dyDescent="0.25">
      <c r="B93" s="16">
        <v>1</v>
      </c>
      <c r="C93" s="19" t="s">
        <v>74</v>
      </c>
      <c r="D93" s="20"/>
      <c r="E93" s="62">
        <v>126</v>
      </c>
      <c r="F93" s="20" t="s">
        <v>13</v>
      </c>
      <c r="G93" s="20">
        <v>1</v>
      </c>
      <c r="H93" s="21">
        <v>0.76234999999999997</v>
      </c>
      <c r="I93" s="18">
        <v>895.15</v>
      </c>
      <c r="J93" s="18">
        <f t="shared" si="1"/>
        <v>74.599999999999994</v>
      </c>
    </row>
    <row r="94" spans="2:10" ht="15.75" outlineLevel="2" x14ac:dyDescent="0.25">
      <c r="B94" s="16">
        <v>2</v>
      </c>
      <c r="C94" s="19" t="s">
        <v>75</v>
      </c>
      <c r="D94" s="20"/>
      <c r="E94" s="62">
        <v>188</v>
      </c>
      <c r="F94" s="20" t="s">
        <v>13</v>
      </c>
      <c r="G94" s="20">
        <v>1</v>
      </c>
      <c r="H94" s="21">
        <v>0.35536000000000001</v>
      </c>
      <c r="I94" s="18">
        <v>417.26</v>
      </c>
      <c r="J94" s="18">
        <f t="shared" si="1"/>
        <v>34.770000000000003</v>
      </c>
    </row>
    <row r="95" spans="2:10" ht="15.75" outlineLevel="2" x14ac:dyDescent="0.25">
      <c r="B95" s="16">
        <v>3</v>
      </c>
      <c r="C95" s="19" t="s">
        <v>76</v>
      </c>
      <c r="D95" s="20"/>
      <c r="E95" s="62">
        <v>619</v>
      </c>
      <c r="F95" s="20" t="s">
        <v>13</v>
      </c>
      <c r="G95" s="20">
        <v>1</v>
      </c>
      <c r="H95" s="21">
        <v>0.76234999999999997</v>
      </c>
      <c r="I95" s="18">
        <v>895.15</v>
      </c>
      <c r="J95" s="18">
        <f t="shared" si="1"/>
        <v>74.599999999999994</v>
      </c>
    </row>
    <row r="96" spans="2:10" ht="15.75" outlineLevel="2" x14ac:dyDescent="0.25">
      <c r="B96" s="16">
        <v>4</v>
      </c>
      <c r="C96" s="19" t="s">
        <v>77</v>
      </c>
      <c r="D96" s="20"/>
      <c r="E96" s="62">
        <v>344</v>
      </c>
      <c r="F96" s="20" t="s">
        <v>13</v>
      </c>
      <c r="G96" s="20">
        <v>1</v>
      </c>
      <c r="H96" s="21">
        <v>0.76234999999999997</v>
      </c>
      <c r="I96" s="18">
        <v>895.15</v>
      </c>
      <c r="J96" s="18">
        <f t="shared" si="1"/>
        <v>74.599999999999994</v>
      </c>
    </row>
    <row r="97" spans="2:10" ht="15.75" outlineLevel="2" x14ac:dyDescent="0.25">
      <c r="B97" s="16">
        <v>5</v>
      </c>
      <c r="C97" s="19" t="s">
        <v>78</v>
      </c>
      <c r="D97" s="20"/>
      <c r="E97" s="62">
        <v>298</v>
      </c>
      <c r="F97" s="20" t="s">
        <v>13</v>
      </c>
      <c r="G97" s="20">
        <v>1</v>
      </c>
      <c r="H97" s="21">
        <v>0.76234999999999997</v>
      </c>
      <c r="I97" s="18">
        <v>895.15</v>
      </c>
      <c r="J97" s="18">
        <f t="shared" si="1"/>
        <v>74.599999999999994</v>
      </c>
    </row>
    <row r="98" spans="2:10" ht="15.75" outlineLevel="2" x14ac:dyDescent="0.25">
      <c r="B98" s="16">
        <v>6</v>
      </c>
      <c r="C98" s="19" t="s">
        <v>79</v>
      </c>
      <c r="D98" s="20"/>
      <c r="E98" s="62">
        <v>541</v>
      </c>
      <c r="F98" s="20" t="s">
        <v>13</v>
      </c>
      <c r="G98" s="20">
        <v>1</v>
      </c>
      <c r="H98" s="21">
        <v>0.49102000000000001</v>
      </c>
      <c r="I98" s="18">
        <v>576.55999999999995</v>
      </c>
      <c r="J98" s="18">
        <f t="shared" si="1"/>
        <v>48.05</v>
      </c>
    </row>
    <row r="99" spans="2:10" ht="15.75" outlineLevel="2" x14ac:dyDescent="0.25">
      <c r="B99" s="16">
        <v>7</v>
      </c>
      <c r="C99" s="19" t="s">
        <v>80</v>
      </c>
      <c r="D99" s="20"/>
      <c r="E99" s="62">
        <v>417</v>
      </c>
      <c r="F99" s="20" t="s">
        <v>13</v>
      </c>
      <c r="G99" s="20">
        <v>1</v>
      </c>
      <c r="H99" s="21">
        <v>0.21970000000000001</v>
      </c>
      <c r="I99" s="18">
        <v>257.97000000000003</v>
      </c>
      <c r="J99" s="18">
        <f t="shared" si="1"/>
        <v>21.5</v>
      </c>
    </row>
    <row r="100" spans="2:10" ht="15.75" outlineLevel="2" x14ac:dyDescent="0.25">
      <c r="B100" s="16">
        <v>8</v>
      </c>
      <c r="C100" s="19" t="s">
        <v>81</v>
      </c>
      <c r="D100" s="20"/>
      <c r="E100" s="62">
        <v>505</v>
      </c>
      <c r="F100" s="20" t="s">
        <v>13</v>
      </c>
      <c r="G100" s="20">
        <v>1</v>
      </c>
      <c r="H100" s="21">
        <v>0.76234999999999997</v>
      </c>
      <c r="I100" s="18">
        <v>895.15</v>
      </c>
      <c r="J100" s="18">
        <f t="shared" si="1"/>
        <v>74.599999999999994</v>
      </c>
    </row>
    <row r="101" spans="2:10" ht="15.75" outlineLevel="2" x14ac:dyDescent="0.25">
      <c r="B101" s="16">
        <v>9</v>
      </c>
      <c r="C101" s="19" t="s">
        <v>82</v>
      </c>
      <c r="D101" s="20"/>
      <c r="E101" s="62">
        <v>839</v>
      </c>
      <c r="F101" s="20" t="s">
        <v>13</v>
      </c>
      <c r="G101" s="20">
        <v>1</v>
      </c>
      <c r="H101" s="21">
        <v>0.49102000000000001</v>
      </c>
      <c r="I101" s="18">
        <v>576.55999999999995</v>
      </c>
      <c r="J101" s="18">
        <f t="shared" si="1"/>
        <v>48.05</v>
      </c>
    </row>
    <row r="102" spans="2:10" ht="15.75" outlineLevel="2" x14ac:dyDescent="0.25">
      <c r="B102" s="16">
        <v>10</v>
      </c>
      <c r="C102" s="19" t="s">
        <v>83</v>
      </c>
      <c r="D102" s="20"/>
      <c r="E102" s="62">
        <v>721</v>
      </c>
      <c r="F102" s="20" t="s">
        <v>13</v>
      </c>
      <c r="G102" s="20">
        <v>1</v>
      </c>
      <c r="H102" s="21">
        <v>0.76234999999999997</v>
      </c>
      <c r="I102" s="18">
        <v>895.15</v>
      </c>
      <c r="J102" s="18">
        <f t="shared" si="1"/>
        <v>74.599999999999994</v>
      </c>
    </row>
    <row r="103" spans="2:10" ht="15.75" outlineLevel="2" x14ac:dyDescent="0.25">
      <c r="B103" s="16">
        <v>11</v>
      </c>
      <c r="C103" s="19" t="s">
        <v>84</v>
      </c>
      <c r="D103" s="20"/>
      <c r="E103" s="62">
        <v>283</v>
      </c>
      <c r="F103" s="20" t="s">
        <v>13</v>
      </c>
      <c r="G103" s="20">
        <v>1</v>
      </c>
      <c r="H103" s="21">
        <v>0.76234999999999997</v>
      </c>
      <c r="I103" s="18">
        <v>895.15</v>
      </c>
      <c r="J103" s="18">
        <f t="shared" si="1"/>
        <v>74.599999999999994</v>
      </c>
    </row>
    <row r="104" spans="2:10" ht="15.75" outlineLevel="2" x14ac:dyDescent="0.25">
      <c r="B104" s="16">
        <v>12</v>
      </c>
      <c r="C104" s="19" t="s">
        <v>85</v>
      </c>
      <c r="D104" s="20"/>
      <c r="E104" s="62">
        <v>503</v>
      </c>
      <c r="F104" s="20" t="s">
        <v>13</v>
      </c>
      <c r="G104" s="20">
        <v>1</v>
      </c>
      <c r="H104" s="21">
        <v>0.76234999999999997</v>
      </c>
      <c r="I104" s="18">
        <v>895.15</v>
      </c>
      <c r="J104" s="18">
        <f t="shared" si="1"/>
        <v>74.599999999999994</v>
      </c>
    </row>
    <row r="105" spans="2:10" ht="15.75" outlineLevel="2" x14ac:dyDescent="0.25">
      <c r="B105" s="16">
        <v>13</v>
      </c>
      <c r="C105" s="19" t="s">
        <v>87</v>
      </c>
      <c r="D105" s="20"/>
      <c r="E105" s="62">
        <v>489</v>
      </c>
      <c r="F105" s="20" t="s">
        <v>250</v>
      </c>
      <c r="G105" s="20">
        <v>1</v>
      </c>
      <c r="H105" s="21">
        <v>1</v>
      </c>
      <c r="I105" s="18">
        <v>1174.2</v>
      </c>
      <c r="J105" s="18">
        <f t="shared" si="1"/>
        <v>97.85</v>
      </c>
    </row>
    <row r="106" spans="2:10" ht="15.75" outlineLevel="2" x14ac:dyDescent="0.25">
      <c r="B106" s="16">
        <v>14</v>
      </c>
      <c r="C106" s="19" t="s">
        <v>226</v>
      </c>
      <c r="D106" s="20"/>
      <c r="E106" s="62">
        <v>624</v>
      </c>
      <c r="F106" s="20" t="s">
        <v>13</v>
      </c>
      <c r="G106" s="20">
        <v>1</v>
      </c>
      <c r="H106" s="21">
        <v>0.76234999999999997</v>
      </c>
      <c r="I106" s="18">
        <v>895.15</v>
      </c>
      <c r="J106" s="18">
        <f t="shared" si="1"/>
        <v>74.599999999999994</v>
      </c>
    </row>
    <row r="107" spans="2:10" ht="15.75" outlineLevel="2" x14ac:dyDescent="0.25">
      <c r="B107" s="16">
        <v>15</v>
      </c>
      <c r="C107" s="19" t="s">
        <v>227</v>
      </c>
      <c r="D107" s="20"/>
      <c r="E107" s="62">
        <v>348</v>
      </c>
      <c r="F107" s="20" t="s">
        <v>13</v>
      </c>
      <c r="G107" s="20">
        <v>1</v>
      </c>
      <c r="H107" s="21">
        <v>0.21970000000000001</v>
      </c>
      <c r="I107" s="18">
        <v>257.97000000000003</v>
      </c>
      <c r="J107" s="18">
        <f t="shared" si="1"/>
        <v>21.5</v>
      </c>
    </row>
    <row r="108" spans="2:10" ht="15.75" outlineLevel="2" x14ac:dyDescent="0.25">
      <c r="B108" s="16">
        <v>16</v>
      </c>
      <c r="C108" s="19" t="s">
        <v>228</v>
      </c>
      <c r="D108" s="20"/>
      <c r="E108" s="62">
        <v>217</v>
      </c>
      <c r="F108" s="20" t="s">
        <v>13</v>
      </c>
      <c r="G108" s="20">
        <v>1</v>
      </c>
      <c r="H108" s="21">
        <v>0.21970000000000001</v>
      </c>
      <c r="I108" s="18">
        <v>257.97000000000003</v>
      </c>
      <c r="J108" s="18">
        <f t="shared" si="1"/>
        <v>21.5</v>
      </c>
    </row>
    <row r="109" spans="2:10" ht="15.75" outlineLevel="2" x14ac:dyDescent="0.25">
      <c r="B109" s="16">
        <v>17</v>
      </c>
      <c r="C109" s="19" t="s">
        <v>229</v>
      </c>
      <c r="D109" s="20"/>
      <c r="E109" s="62">
        <v>332</v>
      </c>
      <c r="F109" s="20" t="s">
        <v>13</v>
      </c>
      <c r="G109" s="20">
        <v>1</v>
      </c>
      <c r="H109" s="21">
        <v>0.21970000000000001</v>
      </c>
      <c r="I109" s="18">
        <v>257.97000000000003</v>
      </c>
      <c r="J109" s="18">
        <f t="shared" si="1"/>
        <v>21.5</v>
      </c>
    </row>
    <row r="110" spans="2:10" ht="15.75" outlineLevel="2" x14ac:dyDescent="0.25">
      <c r="B110" s="16">
        <v>18</v>
      </c>
      <c r="C110" s="19" t="s">
        <v>230</v>
      </c>
      <c r="D110" s="20"/>
      <c r="E110" s="62">
        <v>180</v>
      </c>
      <c r="F110" s="20" t="s">
        <v>13</v>
      </c>
      <c r="G110" s="20">
        <v>1</v>
      </c>
      <c r="H110" s="21">
        <v>0.21970000000000001</v>
      </c>
      <c r="I110" s="18">
        <v>257.97000000000003</v>
      </c>
      <c r="J110" s="18">
        <f t="shared" si="1"/>
        <v>21.5</v>
      </c>
    </row>
    <row r="111" spans="2:10" ht="18.75" outlineLevel="1" x14ac:dyDescent="0.25">
      <c r="B111" s="16"/>
      <c r="C111" s="32" t="s">
        <v>26</v>
      </c>
      <c r="D111" s="33">
        <v>3</v>
      </c>
      <c r="E111" s="60"/>
      <c r="F111" s="33"/>
      <c r="G111" s="33"/>
      <c r="H111" s="35"/>
      <c r="I111" s="36"/>
      <c r="J111" s="18"/>
    </row>
    <row r="112" spans="2:10" ht="15.75" outlineLevel="2" x14ac:dyDescent="0.25">
      <c r="B112" s="16">
        <v>19</v>
      </c>
      <c r="C112" s="19" t="s">
        <v>90</v>
      </c>
      <c r="D112" s="20"/>
      <c r="E112" s="59">
        <v>1092</v>
      </c>
      <c r="F112" s="20" t="s">
        <v>13</v>
      </c>
      <c r="G112" s="20">
        <v>1</v>
      </c>
      <c r="H112" s="21">
        <v>0.90473000000000003</v>
      </c>
      <c r="I112" s="18">
        <v>1683.06</v>
      </c>
      <c r="J112" s="18">
        <f t="shared" si="1"/>
        <v>140.26</v>
      </c>
    </row>
    <row r="113" spans="2:10" ht="15.75" outlineLevel="2" x14ac:dyDescent="0.25">
      <c r="B113" s="16">
        <v>20</v>
      </c>
      <c r="C113" s="19" t="s">
        <v>86</v>
      </c>
      <c r="D113" s="20"/>
      <c r="E113" s="59">
        <v>1388</v>
      </c>
      <c r="F113" s="20" t="s">
        <v>13</v>
      </c>
      <c r="G113" s="20">
        <v>1</v>
      </c>
      <c r="H113" s="21">
        <v>0.56220999999999999</v>
      </c>
      <c r="I113" s="18">
        <v>1045.8900000000001</v>
      </c>
      <c r="J113" s="18">
        <f t="shared" si="1"/>
        <v>87.16</v>
      </c>
    </row>
    <row r="114" spans="2:10" ht="15.75" outlineLevel="2" x14ac:dyDescent="0.25">
      <c r="B114" s="16">
        <v>21</v>
      </c>
      <c r="C114" s="19" t="s">
        <v>88</v>
      </c>
      <c r="D114" s="20"/>
      <c r="E114" s="59">
        <v>1045</v>
      </c>
      <c r="F114" s="20" t="s">
        <v>13</v>
      </c>
      <c r="G114" s="20">
        <v>1</v>
      </c>
      <c r="H114" s="21">
        <v>0.56220999999999999</v>
      </c>
      <c r="I114" s="18">
        <v>1045.8900000000001</v>
      </c>
      <c r="J114" s="18">
        <f t="shared" si="1"/>
        <v>87.16</v>
      </c>
    </row>
    <row r="115" spans="2:10" ht="18.75" outlineLevel="1" x14ac:dyDescent="0.25">
      <c r="B115" s="16"/>
      <c r="C115" s="32" t="s">
        <v>62</v>
      </c>
      <c r="D115" s="33">
        <v>1</v>
      </c>
      <c r="E115" s="60"/>
      <c r="F115" s="33"/>
      <c r="G115" s="33"/>
      <c r="H115" s="35"/>
      <c r="I115" s="36"/>
      <c r="J115" s="18"/>
    </row>
    <row r="116" spans="2:10" ht="15.75" outlineLevel="2" x14ac:dyDescent="0.25">
      <c r="B116" s="16">
        <v>22</v>
      </c>
      <c r="C116" s="19" t="s">
        <v>89</v>
      </c>
      <c r="D116" s="20"/>
      <c r="E116" s="59">
        <v>1538</v>
      </c>
      <c r="F116" s="20" t="s">
        <v>13</v>
      </c>
      <c r="G116" s="20">
        <v>1</v>
      </c>
      <c r="H116" s="21">
        <v>0.52473000000000003</v>
      </c>
      <c r="I116" s="18">
        <v>1096.1099999999999</v>
      </c>
      <c r="J116" s="18">
        <f t="shared" si="1"/>
        <v>91.34</v>
      </c>
    </row>
    <row r="117" spans="2:10" ht="15.75" x14ac:dyDescent="0.25">
      <c r="B117" s="11">
        <v>6</v>
      </c>
      <c r="C117" s="38" t="s">
        <v>91</v>
      </c>
      <c r="D117" s="10">
        <f>D118+D129</f>
        <v>11</v>
      </c>
      <c r="E117" s="58"/>
      <c r="F117" s="10"/>
      <c r="G117" s="10"/>
      <c r="H117" s="22"/>
      <c r="I117" s="15">
        <f>SUM(I119:I128,I130)</f>
        <v>8882.32</v>
      </c>
      <c r="J117" s="15">
        <f>SUM(J119:J128,J130)</f>
        <v>740.22</v>
      </c>
    </row>
    <row r="118" spans="2:10" ht="18.75" outlineLevel="1" x14ac:dyDescent="0.25">
      <c r="B118" s="16"/>
      <c r="C118" s="32" t="s">
        <v>11</v>
      </c>
      <c r="D118" s="33">
        <v>10</v>
      </c>
      <c r="E118" s="60"/>
      <c r="F118" s="33"/>
      <c r="G118" s="33"/>
      <c r="H118" s="35"/>
      <c r="I118" s="36"/>
      <c r="J118" s="18"/>
    </row>
    <row r="119" spans="2:10" ht="15.75" outlineLevel="2" x14ac:dyDescent="0.25">
      <c r="B119" s="16">
        <v>1</v>
      </c>
      <c r="C119" s="19" t="s">
        <v>92</v>
      </c>
      <c r="D119" s="20"/>
      <c r="E119" s="59">
        <v>551</v>
      </c>
      <c r="F119" s="20" t="s">
        <v>13</v>
      </c>
      <c r="G119" s="20">
        <v>1</v>
      </c>
      <c r="H119" s="21">
        <v>0.49102000000000001</v>
      </c>
      <c r="I119" s="18">
        <v>576.55999999999995</v>
      </c>
      <c r="J119" s="18">
        <f t="shared" si="1"/>
        <v>48.05</v>
      </c>
    </row>
    <row r="120" spans="2:10" ht="15.75" outlineLevel="2" x14ac:dyDescent="0.25">
      <c r="B120" s="16">
        <v>2</v>
      </c>
      <c r="C120" s="19" t="s">
        <v>93</v>
      </c>
      <c r="D120" s="20"/>
      <c r="E120" s="59">
        <v>772</v>
      </c>
      <c r="F120" s="20" t="s">
        <v>13</v>
      </c>
      <c r="G120" s="20">
        <v>1</v>
      </c>
      <c r="H120" s="21">
        <v>0.62668999999999997</v>
      </c>
      <c r="I120" s="18">
        <v>735.85</v>
      </c>
      <c r="J120" s="18">
        <f t="shared" si="1"/>
        <v>61.32</v>
      </c>
    </row>
    <row r="121" spans="2:10" ht="15.75" outlineLevel="2" x14ac:dyDescent="0.25">
      <c r="B121" s="16">
        <v>3</v>
      </c>
      <c r="C121" s="19" t="s">
        <v>94</v>
      </c>
      <c r="D121" s="20"/>
      <c r="E121" s="59">
        <v>485</v>
      </c>
      <c r="F121" s="20" t="s">
        <v>13</v>
      </c>
      <c r="G121" s="20">
        <v>1</v>
      </c>
      <c r="H121" s="21">
        <v>0.76234999999999997</v>
      </c>
      <c r="I121" s="18">
        <v>895.15</v>
      </c>
      <c r="J121" s="18">
        <f t="shared" si="1"/>
        <v>74.599999999999994</v>
      </c>
    </row>
    <row r="122" spans="2:10" ht="15.75" outlineLevel="2" x14ac:dyDescent="0.25">
      <c r="B122" s="16">
        <v>4</v>
      </c>
      <c r="C122" s="19" t="s">
        <v>95</v>
      </c>
      <c r="D122" s="20"/>
      <c r="E122" s="59">
        <v>351</v>
      </c>
      <c r="F122" s="20" t="s">
        <v>13</v>
      </c>
      <c r="G122" s="20">
        <v>1</v>
      </c>
      <c r="H122" s="21">
        <v>0.76234999999999997</v>
      </c>
      <c r="I122" s="18">
        <v>895.15</v>
      </c>
      <c r="J122" s="18">
        <f t="shared" si="1"/>
        <v>74.599999999999994</v>
      </c>
    </row>
    <row r="123" spans="2:10" ht="15.75" outlineLevel="2" x14ac:dyDescent="0.25">
      <c r="B123" s="16">
        <v>5</v>
      </c>
      <c r="C123" s="19" t="s">
        <v>96</v>
      </c>
      <c r="D123" s="20"/>
      <c r="E123" s="59">
        <v>738</v>
      </c>
      <c r="F123" s="20" t="s">
        <v>13</v>
      </c>
      <c r="G123" s="20">
        <v>1</v>
      </c>
      <c r="H123" s="21">
        <v>0.76234999999999997</v>
      </c>
      <c r="I123" s="18">
        <v>895.15</v>
      </c>
      <c r="J123" s="18">
        <f t="shared" si="1"/>
        <v>74.599999999999994</v>
      </c>
    </row>
    <row r="124" spans="2:10" ht="15.75" outlineLevel="2" x14ac:dyDescent="0.25">
      <c r="B124" s="16">
        <v>6</v>
      </c>
      <c r="C124" s="19" t="s">
        <v>97</v>
      </c>
      <c r="D124" s="20"/>
      <c r="E124" s="59">
        <v>510</v>
      </c>
      <c r="F124" s="20" t="s">
        <v>13</v>
      </c>
      <c r="G124" s="20">
        <v>1</v>
      </c>
      <c r="H124" s="21">
        <v>0.76234999999999997</v>
      </c>
      <c r="I124" s="18">
        <v>895.15</v>
      </c>
      <c r="J124" s="18">
        <f t="shared" si="1"/>
        <v>74.599999999999994</v>
      </c>
    </row>
    <row r="125" spans="2:10" ht="15.75" outlineLevel="2" x14ac:dyDescent="0.25">
      <c r="B125" s="16">
        <v>7</v>
      </c>
      <c r="C125" s="19" t="s">
        <v>98</v>
      </c>
      <c r="D125" s="20"/>
      <c r="E125" s="59">
        <v>677</v>
      </c>
      <c r="F125" s="20" t="s">
        <v>13</v>
      </c>
      <c r="G125" s="20">
        <v>1</v>
      </c>
      <c r="H125" s="21">
        <v>0.76234999999999997</v>
      </c>
      <c r="I125" s="18">
        <v>895.15</v>
      </c>
      <c r="J125" s="18">
        <f t="shared" si="1"/>
        <v>74.599999999999994</v>
      </c>
    </row>
    <row r="126" spans="2:10" ht="15.75" outlineLevel="2" x14ac:dyDescent="0.25">
      <c r="B126" s="16">
        <v>8</v>
      </c>
      <c r="C126" s="19" t="s">
        <v>99</v>
      </c>
      <c r="D126" s="20"/>
      <c r="E126" s="59">
        <v>627</v>
      </c>
      <c r="F126" s="20" t="s">
        <v>13</v>
      </c>
      <c r="G126" s="20">
        <v>1</v>
      </c>
      <c r="H126" s="21">
        <v>0.76234999999999997</v>
      </c>
      <c r="I126" s="18">
        <v>895.15</v>
      </c>
      <c r="J126" s="18">
        <f t="shared" si="1"/>
        <v>74.599999999999994</v>
      </c>
    </row>
    <row r="127" spans="2:10" ht="15.75" outlineLevel="2" x14ac:dyDescent="0.25">
      <c r="B127" s="16">
        <v>9</v>
      </c>
      <c r="C127" s="19" t="s">
        <v>100</v>
      </c>
      <c r="D127" s="20"/>
      <c r="E127" s="59">
        <v>517</v>
      </c>
      <c r="F127" s="20" t="s">
        <v>13</v>
      </c>
      <c r="G127" s="20">
        <v>1</v>
      </c>
      <c r="H127" s="21">
        <v>0.62668999999999997</v>
      </c>
      <c r="I127" s="18">
        <v>735.85</v>
      </c>
      <c r="J127" s="18">
        <f t="shared" si="1"/>
        <v>61.32</v>
      </c>
    </row>
    <row r="128" spans="2:10" ht="15.75" outlineLevel="2" x14ac:dyDescent="0.25">
      <c r="B128" s="16">
        <v>10</v>
      </c>
      <c r="C128" s="19" t="s">
        <v>101</v>
      </c>
      <c r="D128" s="20"/>
      <c r="E128" s="59">
        <v>370</v>
      </c>
      <c r="F128" s="20" t="s">
        <v>13</v>
      </c>
      <c r="G128" s="20">
        <v>1</v>
      </c>
      <c r="H128" s="21">
        <v>0.76234999999999997</v>
      </c>
      <c r="I128" s="18">
        <v>417.27</v>
      </c>
      <c r="J128" s="18">
        <f t="shared" si="1"/>
        <v>34.770000000000003</v>
      </c>
    </row>
    <row r="129" spans="2:10" ht="18.75" outlineLevel="1" x14ac:dyDescent="0.25">
      <c r="B129" s="26"/>
      <c r="C129" s="32" t="s">
        <v>26</v>
      </c>
      <c r="D129" s="33">
        <v>1</v>
      </c>
      <c r="E129" s="60"/>
      <c r="F129" s="33"/>
      <c r="G129" s="33"/>
      <c r="H129" s="35"/>
      <c r="I129" s="36"/>
      <c r="J129" s="18"/>
    </row>
    <row r="130" spans="2:10" ht="15.75" outlineLevel="2" x14ac:dyDescent="0.25">
      <c r="B130" s="16">
        <v>11</v>
      </c>
      <c r="C130" s="19" t="s">
        <v>102</v>
      </c>
      <c r="D130" s="20"/>
      <c r="E130" s="59">
        <v>909</v>
      </c>
      <c r="F130" s="20" t="s">
        <v>13</v>
      </c>
      <c r="G130" s="20">
        <v>1</v>
      </c>
      <c r="H130" s="21">
        <v>0.56220999999999999</v>
      </c>
      <c r="I130" s="18">
        <v>1045.8900000000001</v>
      </c>
      <c r="J130" s="18">
        <f t="shared" si="1"/>
        <v>87.16</v>
      </c>
    </row>
    <row r="131" spans="2:10" ht="15" customHeight="1" x14ac:dyDescent="0.25">
      <c r="B131" s="11">
        <v>7</v>
      </c>
      <c r="C131" s="38" t="s">
        <v>103</v>
      </c>
      <c r="D131" s="10">
        <f>D132</f>
        <v>1</v>
      </c>
      <c r="E131" s="58"/>
      <c r="F131" s="10"/>
      <c r="G131" s="10"/>
      <c r="H131" s="22"/>
      <c r="I131" s="15">
        <f>SUM(I133)</f>
        <v>895.15</v>
      </c>
      <c r="J131" s="15">
        <f>SUM(J133)</f>
        <v>74.599999999999994</v>
      </c>
    </row>
    <row r="132" spans="2:10" ht="18.75" outlineLevel="1" x14ac:dyDescent="0.25">
      <c r="B132" s="16"/>
      <c r="C132" s="32" t="s">
        <v>11</v>
      </c>
      <c r="D132" s="33">
        <v>1</v>
      </c>
      <c r="E132" s="60"/>
      <c r="F132" s="33"/>
      <c r="G132" s="33"/>
      <c r="H132" s="35"/>
      <c r="I132" s="36"/>
      <c r="J132" s="18"/>
    </row>
    <row r="133" spans="2:10" ht="15.75" outlineLevel="2" x14ac:dyDescent="0.25">
      <c r="B133" s="16">
        <v>1</v>
      </c>
      <c r="C133" s="19" t="s">
        <v>104</v>
      </c>
      <c r="D133" s="20"/>
      <c r="E133" s="59">
        <v>750</v>
      </c>
      <c r="F133" s="20" t="s">
        <v>13</v>
      </c>
      <c r="G133" s="20">
        <v>1</v>
      </c>
      <c r="H133" s="21">
        <v>0.76234999999999997</v>
      </c>
      <c r="I133" s="18">
        <v>895.15</v>
      </c>
      <c r="J133" s="18">
        <f t="shared" si="1"/>
        <v>74.599999999999994</v>
      </c>
    </row>
    <row r="134" spans="2:10" ht="15.75" x14ac:dyDescent="0.25">
      <c r="B134" s="23">
        <v>8</v>
      </c>
      <c r="C134" s="12" t="s">
        <v>105</v>
      </c>
      <c r="D134" s="10">
        <v>11</v>
      </c>
      <c r="E134" s="58"/>
      <c r="F134" s="10"/>
      <c r="G134" s="10"/>
      <c r="H134" s="21"/>
      <c r="I134" s="15">
        <f>SUM(I136:I144,I146:I147)</f>
        <v>8873.7699999999986</v>
      </c>
      <c r="J134" s="15">
        <f>SUM(J136:J144,J146:J147)</f>
        <v>696.52</v>
      </c>
    </row>
    <row r="135" spans="2:10" ht="18.75" outlineLevel="1" x14ac:dyDescent="0.25">
      <c r="B135" s="16"/>
      <c r="C135" s="32" t="s">
        <v>11</v>
      </c>
      <c r="D135" s="33">
        <v>9</v>
      </c>
      <c r="E135" s="60"/>
      <c r="F135" s="33"/>
      <c r="G135" s="33"/>
      <c r="H135" s="21"/>
      <c r="I135" s="36"/>
      <c r="J135" s="18"/>
    </row>
    <row r="136" spans="2:10" ht="15.75" outlineLevel="2" x14ac:dyDescent="0.25">
      <c r="B136" s="16">
        <v>1</v>
      </c>
      <c r="C136" s="19" t="s">
        <v>106</v>
      </c>
      <c r="D136" s="20"/>
      <c r="E136" s="62">
        <v>513</v>
      </c>
      <c r="F136" s="20" t="s">
        <v>13</v>
      </c>
      <c r="G136" s="20">
        <v>1</v>
      </c>
      <c r="H136" s="21">
        <v>0.76234999999999997</v>
      </c>
      <c r="I136" s="18">
        <v>895.15</v>
      </c>
      <c r="J136" s="18">
        <f t="shared" si="1"/>
        <v>74.599999999999994</v>
      </c>
    </row>
    <row r="137" spans="2:10" ht="15.75" outlineLevel="2" x14ac:dyDescent="0.25">
      <c r="B137" s="16">
        <v>2</v>
      </c>
      <c r="C137" s="19" t="s">
        <v>231</v>
      </c>
      <c r="D137" s="20"/>
      <c r="E137" s="62">
        <v>430</v>
      </c>
      <c r="F137" s="20" t="s">
        <v>13</v>
      </c>
      <c r="G137" s="20">
        <v>1</v>
      </c>
      <c r="H137" s="21">
        <v>0.21970000000000001</v>
      </c>
      <c r="I137" s="18">
        <v>257.97000000000003</v>
      </c>
      <c r="J137" s="18"/>
    </row>
    <row r="138" spans="2:10" ht="15.75" outlineLevel="2" x14ac:dyDescent="0.25">
      <c r="B138" s="16">
        <v>3</v>
      </c>
      <c r="C138" s="19" t="s">
        <v>107</v>
      </c>
      <c r="D138" s="20"/>
      <c r="E138" s="62">
        <v>748</v>
      </c>
      <c r="F138" s="20" t="s">
        <v>13</v>
      </c>
      <c r="G138" s="20">
        <v>1</v>
      </c>
      <c r="H138" s="21">
        <v>0.76234999999999997</v>
      </c>
      <c r="I138" s="18">
        <v>895.15</v>
      </c>
      <c r="J138" s="18">
        <f t="shared" si="1"/>
        <v>74.599999999999994</v>
      </c>
    </row>
    <row r="139" spans="2:10" ht="15.75" outlineLevel="2" x14ac:dyDescent="0.25">
      <c r="B139" s="16">
        <v>4</v>
      </c>
      <c r="C139" s="19" t="s">
        <v>232</v>
      </c>
      <c r="D139" s="20"/>
      <c r="E139" s="62">
        <v>105</v>
      </c>
      <c r="F139" s="20" t="s">
        <v>13</v>
      </c>
      <c r="G139" s="20">
        <v>1</v>
      </c>
      <c r="H139" s="21">
        <v>0.21970000000000001</v>
      </c>
      <c r="I139" s="18">
        <v>257.97000000000003</v>
      </c>
      <c r="J139" s="18"/>
    </row>
    <row r="140" spans="2:10" ht="15.75" outlineLevel="2" x14ac:dyDescent="0.25">
      <c r="B140" s="16">
        <v>5</v>
      </c>
      <c r="C140" s="19" t="s">
        <v>108</v>
      </c>
      <c r="D140" s="20"/>
      <c r="E140" s="62">
        <v>800</v>
      </c>
      <c r="F140" s="20" t="s">
        <v>13</v>
      </c>
      <c r="G140" s="20">
        <v>1</v>
      </c>
      <c r="H140" s="21">
        <v>0.76234999999999997</v>
      </c>
      <c r="I140" s="18">
        <v>895.15</v>
      </c>
      <c r="J140" s="18">
        <f t="shared" si="1"/>
        <v>74.599999999999994</v>
      </c>
    </row>
    <row r="141" spans="2:10" ht="15.75" outlineLevel="2" x14ac:dyDescent="0.25">
      <c r="B141" s="16">
        <v>6</v>
      </c>
      <c r="C141" s="19" t="s">
        <v>109</v>
      </c>
      <c r="D141" s="20"/>
      <c r="E141" s="62">
        <v>565</v>
      </c>
      <c r="F141" s="20" t="s">
        <v>13</v>
      </c>
      <c r="G141" s="20">
        <v>1</v>
      </c>
      <c r="H141" s="21">
        <v>0.76234999999999997</v>
      </c>
      <c r="I141" s="18">
        <v>895.15</v>
      </c>
      <c r="J141" s="18">
        <f t="shared" si="1"/>
        <v>74.599999999999994</v>
      </c>
    </row>
    <row r="142" spans="2:10" ht="15.75" outlineLevel="2" x14ac:dyDescent="0.25">
      <c r="B142" s="16">
        <v>7</v>
      </c>
      <c r="C142" s="19" t="s">
        <v>110</v>
      </c>
      <c r="D142" s="20"/>
      <c r="E142" s="62">
        <v>399</v>
      </c>
      <c r="F142" s="20" t="s">
        <v>13</v>
      </c>
      <c r="G142" s="20">
        <v>1</v>
      </c>
      <c r="H142" s="21">
        <v>0.76234999999999997</v>
      </c>
      <c r="I142" s="18">
        <v>895.15</v>
      </c>
      <c r="J142" s="18">
        <f t="shared" si="1"/>
        <v>74.599999999999994</v>
      </c>
    </row>
    <row r="143" spans="2:10" ht="15.75" outlineLevel="2" x14ac:dyDescent="0.25">
      <c r="B143" s="16">
        <v>8</v>
      </c>
      <c r="C143" s="19" t="s">
        <v>77</v>
      </c>
      <c r="D143" s="20"/>
      <c r="E143" s="62">
        <v>463</v>
      </c>
      <c r="F143" s="20" t="s">
        <v>13</v>
      </c>
      <c r="G143" s="20">
        <v>1</v>
      </c>
      <c r="H143" s="21">
        <v>0.76234999999999997</v>
      </c>
      <c r="I143" s="18">
        <v>895.15</v>
      </c>
      <c r="J143" s="18">
        <f t="shared" si="1"/>
        <v>74.599999999999994</v>
      </c>
    </row>
    <row r="144" spans="2:10" ht="15.75" outlineLevel="2" x14ac:dyDescent="0.25">
      <c r="B144" s="16">
        <v>9</v>
      </c>
      <c r="C144" s="19" t="s">
        <v>111</v>
      </c>
      <c r="D144" s="20"/>
      <c r="E144" s="62">
        <v>399</v>
      </c>
      <c r="F144" s="20" t="s">
        <v>13</v>
      </c>
      <c r="G144" s="20">
        <v>1</v>
      </c>
      <c r="H144" s="21">
        <v>0.76234999999999997</v>
      </c>
      <c r="I144" s="18">
        <v>895.15</v>
      </c>
      <c r="J144" s="18">
        <f t="shared" si="1"/>
        <v>74.599999999999994</v>
      </c>
    </row>
    <row r="145" spans="2:11" ht="18.75" outlineLevel="1" x14ac:dyDescent="0.25">
      <c r="B145" s="26"/>
      <c r="C145" s="32" t="s">
        <v>26</v>
      </c>
      <c r="D145" s="33">
        <v>2</v>
      </c>
      <c r="E145" s="60"/>
      <c r="F145" s="33"/>
      <c r="G145" s="33"/>
      <c r="H145" s="35"/>
      <c r="I145" s="36"/>
      <c r="J145" s="18"/>
    </row>
    <row r="146" spans="2:11" ht="15.75" outlineLevel="2" x14ac:dyDescent="0.25">
      <c r="B146" s="16">
        <v>10</v>
      </c>
      <c r="C146" s="19" t="s">
        <v>112</v>
      </c>
      <c r="D146" s="20"/>
      <c r="E146" s="59">
        <v>980</v>
      </c>
      <c r="F146" s="20" t="s">
        <v>13</v>
      </c>
      <c r="G146" s="20">
        <v>1</v>
      </c>
      <c r="H146" s="21">
        <v>0.56220999999999999</v>
      </c>
      <c r="I146" s="18">
        <v>1045.8900000000001</v>
      </c>
      <c r="J146" s="18">
        <f t="shared" ref="J146:J213" si="2">ROUND(I146/12,2)</f>
        <v>87.16</v>
      </c>
    </row>
    <row r="147" spans="2:11" ht="15.75" outlineLevel="2" x14ac:dyDescent="0.25">
      <c r="B147" s="16">
        <v>11</v>
      </c>
      <c r="C147" s="19" t="s">
        <v>113</v>
      </c>
      <c r="D147" s="20"/>
      <c r="E147" s="59">
        <v>976</v>
      </c>
      <c r="F147" s="20" t="s">
        <v>13</v>
      </c>
      <c r="G147" s="20">
        <v>1</v>
      </c>
      <c r="H147" s="21">
        <v>0.56220999999999999</v>
      </c>
      <c r="I147" s="18">
        <v>1045.8900000000001</v>
      </c>
      <c r="J147" s="18">
        <f t="shared" si="2"/>
        <v>87.16</v>
      </c>
    </row>
    <row r="148" spans="2:11" ht="15.75" x14ac:dyDescent="0.25">
      <c r="B148" s="23">
        <v>9</v>
      </c>
      <c r="C148" s="12" t="s">
        <v>114</v>
      </c>
      <c r="D148" s="10">
        <v>15</v>
      </c>
      <c r="E148" s="58"/>
      <c r="F148" s="10"/>
      <c r="G148" s="10"/>
      <c r="H148" s="22"/>
      <c r="I148" s="15">
        <f>SUM(I150:I163,I165:I165)</f>
        <v>12462.909999999996</v>
      </c>
      <c r="J148" s="15">
        <f>SUM(J150:J162,J165:J165)</f>
        <v>944.18000000000006</v>
      </c>
    </row>
    <row r="149" spans="2:11" ht="18.75" outlineLevel="1" x14ac:dyDescent="0.25">
      <c r="B149" s="16"/>
      <c r="C149" s="32" t="s">
        <v>11</v>
      </c>
      <c r="D149" s="33">
        <v>14</v>
      </c>
      <c r="E149" s="60"/>
      <c r="F149" s="33"/>
      <c r="G149" s="33"/>
      <c r="H149" s="35"/>
      <c r="I149" s="36"/>
      <c r="J149" s="18"/>
    </row>
    <row r="150" spans="2:11" ht="15.75" outlineLevel="2" x14ac:dyDescent="0.25">
      <c r="B150" s="16">
        <v>1</v>
      </c>
      <c r="C150" s="19" t="s">
        <v>115</v>
      </c>
      <c r="D150" s="20"/>
      <c r="E150" s="62">
        <v>151</v>
      </c>
      <c r="F150" s="20" t="s">
        <v>13</v>
      </c>
      <c r="G150" s="20">
        <v>1</v>
      </c>
      <c r="H150" s="21">
        <v>0.76234999999999997</v>
      </c>
      <c r="I150" s="18">
        <v>895.15</v>
      </c>
      <c r="J150" s="18">
        <f t="shared" si="2"/>
        <v>74.599999999999994</v>
      </c>
    </row>
    <row r="151" spans="2:11" ht="15.75" outlineLevel="2" x14ac:dyDescent="0.25">
      <c r="B151" s="16">
        <v>2</v>
      </c>
      <c r="C151" s="19" t="s">
        <v>233</v>
      </c>
      <c r="D151" s="20"/>
      <c r="E151" s="62">
        <v>150</v>
      </c>
      <c r="F151" s="20" t="s">
        <v>13</v>
      </c>
      <c r="G151" s="20">
        <v>1</v>
      </c>
      <c r="H151" s="21">
        <v>0.35536000000000001</v>
      </c>
      <c r="I151" s="18">
        <v>417.26</v>
      </c>
      <c r="J151" s="18"/>
    </row>
    <row r="152" spans="2:11" ht="15.75" outlineLevel="2" x14ac:dyDescent="0.25">
      <c r="B152" s="16">
        <v>3</v>
      </c>
      <c r="C152" s="19" t="s">
        <v>67</v>
      </c>
      <c r="D152" s="20"/>
      <c r="E152" s="62">
        <v>359</v>
      </c>
      <c r="F152" s="20" t="s">
        <v>13</v>
      </c>
      <c r="G152" s="20">
        <v>1</v>
      </c>
      <c r="H152" s="21">
        <v>0.76234999999999997</v>
      </c>
      <c r="I152" s="18">
        <v>895.15</v>
      </c>
      <c r="J152" s="18">
        <f t="shared" si="2"/>
        <v>74.599999999999994</v>
      </c>
    </row>
    <row r="153" spans="2:11" ht="15.75" outlineLevel="2" x14ac:dyDescent="0.25">
      <c r="B153" s="16">
        <v>4</v>
      </c>
      <c r="C153" s="19" t="s">
        <v>116</v>
      </c>
      <c r="D153" s="20"/>
      <c r="E153" s="62">
        <v>238</v>
      </c>
      <c r="F153" s="20" t="s">
        <v>13</v>
      </c>
      <c r="G153" s="20">
        <v>1</v>
      </c>
      <c r="H153" s="21">
        <v>0.76234999999999997</v>
      </c>
      <c r="I153" s="18">
        <v>895.15</v>
      </c>
      <c r="J153" s="18">
        <f t="shared" si="2"/>
        <v>74.599999999999994</v>
      </c>
    </row>
    <row r="154" spans="2:11" ht="15.75" outlineLevel="2" x14ac:dyDescent="0.25">
      <c r="B154" s="16">
        <v>5</v>
      </c>
      <c r="C154" s="19" t="s">
        <v>117</v>
      </c>
      <c r="D154" s="20"/>
      <c r="E154" s="62">
        <v>472</v>
      </c>
      <c r="F154" s="20" t="s">
        <v>13</v>
      </c>
      <c r="G154" s="20">
        <v>1</v>
      </c>
      <c r="H154" s="21">
        <v>0.76234999999999997</v>
      </c>
      <c r="I154" s="18">
        <v>895.15</v>
      </c>
      <c r="J154" s="18">
        <f t="shared" si="2"/>
        <v>74.599999999999994</v>
      </c>
    </row>
    <row r="155" spans="2:11" ht="15.75" outlineLevel="2" x14ac:dyDescent="0.25">
      <c r="B155" s="16">
        <v>6</v>
      </c>
      <c r="C155" s="19" t="s">
        <v>118</v>
      </c>
      <c r="D155" s="20"/>
      <c r="E155" s="62">
        <v>450</v>
      </c>
      <c r="F155" s="20" t="s">
        <v>13</v>
      </c>
      <c r="G155" s="20">
        <v>1</v>
      </c>
      <c r="H155" s="21">
        <v>0.76234999999999997</v>
      </c>
      <c r="I155" s="18">
        <v>895.15</v>
      </c>
      <c r="J155" s="18">
        <f t="shared" si="2"/>
        <v>74.599999999999994</v>
      </c>
    </row>
    <row r="156" spans="2:11" ht="15.75" outlineLevel="2" x14ac:dyDescent="0.25">
      <c r="B156" s="16">
        <v>7</v>
      </c>
      <c r="C156" s="19" t="s">
        <v>119</v>
      </c>
      <c r="D156" s="20"/>
      <c r="E156" s="62">
        <v>407</v>
      </c>
      <c r="F156" s="20" t="s">
        <v>13</v>
      </c>
      <c r="G156" s="20">
        <v>1</v>
      </c>
      <c r="H156" s="21">
        <v>0.76234999999999997</v>
      </c>
      <c r="I156" s="18">
        <v>895.15</v>
      </c>
      <c r="J156" s="18">
        <f t="shared" si="2"/>
        <v>74.599999999999994</v>
      </c>
    </row>
    <row r="157" spans="2:11" ht="15.75" outlineLevel="2" x14ac:dyDescent="0.25">
      <c r="B157" s="16">
        <v>8</v>
      </c>
      <c r="C157" s="19" t="s">
        <v>120</v>
      </c>
      <c r="D157" s="20"/>
      <c r="E157" s="62">
        <v>514</v>
      </c>
      <c r="F157" s="20" t="s">
        <v>13</v>
      </c>
      <c r="G157" s="20">
        <v>1</v>
      </c>
      <c r="H157" s="21">
        <v>0.76234999999999997</v>
      </c>
      <c r="I157" s="18">
        <v>895.15</v>
      </c>
      <c r="J157" s="18">
        <f t="shared" si="2"/>
        <v>74.599999999999994</v>
      </c>
    </row>
    <row r="158" spans="2:11" ht="15.75" outlineLevel="2" x14ac:dyDescent="0.25">
      <c r="B158" s="16">
        <v>9</v>
      </c>
      <c r="C158" s="19" t="s">
        <v>121</v>
      </c>
      <c r="D158" s="20"/>
      <c r="E158" s="62">
        <v>359</v>
      </c>
      <c r="F158" s="20" t="s">
        <v>13</v>
      </c>
      <c r="G158" s="20">
        <v>1</v>
      </c>
      <c r="H158" s="21">
        <v>0.76234999999999997</v>
      </c>
      <c r="I158" s="18">
        <v>895.15</v>
      </c>
      <c r="J158" s="18">
        <f t="shared" si="2"/>
        <v>74.599999999999994</v>
      </c>
    </row>
    <row r="159" spans="2:11" ht="15.75" outlineLevel="2" x14ac:dyDescent="0.25">
      <c r="B159" s="16">
        <v>10</v>
      </c>
      <c r="C159" s="19" t="s">
        <v>122</v>
      </c>
      <c r="D159" s="20"/>
      <c r="E159" s="62">
        <v>854</v>
      </c>
      <c r="F159" s="20" t="s">
        <v>13</v>
      </c>
      <c r="G159" s="20">
        <v>1</v>
      </c>
      <c r="H159" s="21">
        <v>0.49102000000000001</v>
      </c>
      <c r="I159" s="18">
        <v>576.55999999999995</v>
      </c>
      <c r="J159" s="18">
        <f t="shared" si="2"/>
        <v>48.05</v>
      </c>
    </row>
    <row r="160" spans="2:11" s="39" customFormat="1" ht="15.75" outlineLevel="2" x14ac:dyDescent="0.25">
      <c r="B160" s="16">
        <v>11</v>
      </c>
      <c r="C160" s="19" t="s">
        <v>123</v>
      </c>
      <c r="D160" s="20"/>
      <c r="E160" s="62">
        <v>573</v>
      </c>
      <c r="F160" s="20" t="s">
        <v>13</v>
      </c>
      <c r="G160" s="20">
        <v>1</v>
      </c>
      <c r="H160" s="21">
        <v>0.76234999999999997</v>
      </c>
      <c r="I160" s="18">
        <v>895.15</v>
      </c>
      <c r="J160" s="18">
        <f>ROUND(I160/10,2)</f>
        <v>89.52</v>
      </c>
      <c r="K160" s="31"/>
    </row>
    <row r="161" spans="2:10" ht="15.75" outlineLevel="2" x14ac:dyDescent="0.25">
      <c r="B161" s="16">
        <v>12</v>
      </c>
      <c r="C161" s="19" t="s">
        <v>124</v>
      </c>
      <c r="D161" s="20"/>
      <c r="E161" s="62">
        <v>567</v>
      </c>
      <c r="F161" s="20" t="s">
        <v>13</v>
      </c>
      <c r="G161" s="20">
        <v>1</v>
      </c>
      <c r="H161" s="21">
        <v>0.21970000000000001</v>
      </c>
      <c r="I161" s="18">
        <v>257.97000000000003</v>
      </c>
      <c r="J161" s="18">
        <f t="shared" si="2"/>
        <v>21.5</v>
      </c>
    </row>
    <row r="162" spans="2:10" ht="15.75" outlineLevel="2" x14ac:dyDescent="0.25">
      <c r="B162" s="16">
        <v>13</v>
      </c>
      <c r="C162" s="19" t="s">
        <v>125</v>
      </c>
      <c r="D162" s="20"/>
      <c r="E162" s="62">
        <v>384</v>
      </c>
      <c r="F162" s="20" t="s">
        <v>13</v>
      </c>
      <c r="G162" s="20">
        <v>1</v>
      </c>
      <c r="H162" s="21">
        <v>0.76234999999999997</v>
      </c>
      <c r="I162" s="18">
        <v>895.15</v>
      </c>
      <c r="J162" s="18">
        <f t="shared" si="2"/>
        <v>74.599999999999994</v>
      </c>
    </row>
    <row r="163" spans="2:10" ht="15.75" outlineLevel="2" x14ac:dyDescent="0.25">
      <c r="B163" s="16">
        <v>14</v>
      </c>
      <c r="C163" s="19" t="s">
        <v>127</v>
      </c>
      <c r="D163" s="20"/>
      <c r="E163" s="62">
        <v>887</v>
      </c>
      <c r="F163" s="20" t="s">
        <v>13</v>
      </c>
      <c r="G163" s="20">
        <v>1</v>
      </c>
      <c r="H163" s="21">
        <v>0.76234999999999997</v>
      </c>
      <c r="I163" s="18">
        <v>895.15</v>
      </c>
      <c r="J163" s="18">
        <f t="shared" si="2"/>
        <v>74.599999999999994</v>
      </c>
    </row>
    <row r="164" spans="2:10" ht="18.75" outlineLevel="1" x14ac:dyDescent="0.25">
      <c r="B164" s="26"/>
      <c r="C164" s="32" t="s">
        <v>26</v>
      </c>
      <c r="D164" s="33">
        <v>1</v>
      </c>
      <c r="E164" s="60"/>
      <c r="F164" s="33"/>
      <c r="G164" s="33"/>
      <c r="H164" s="40"/>
      <c r="I164" s="36"/>
      <c r="J164" s="28"/>
    </row>
    <row r="165" spans="2:10" ht="15.75" outlineLevel="2" x14ac:dyDescent="0.25">
      <c r="B165" s="16">
        <v>15</v>
      </c>
      <c r="C165" s="19" t="s">
        <v>126</v>
      </c>
      <c r="D165" s="20"/>
      <c r="E165" s="59">
        <v>952</v>
      </c>
      <c r="F165" s="20" t="s">
        <v>13</v>
      </c>
      <c r="G165" s="20">
        <v>1</v>
      </c>
      <c r="H165" s="21">
        <v>0.73346999999999996</v>
      </c>
      <c r="I165" s="18">
        <v>1364.47</v>
      </c>
      <c r="J165" s="18">
        <f t="shared" si="2"/>
        <v>113.71</v>
      </c>
    </row>
    <row r="166" spans="2:10" ht="15.75" x14ac:dyDescent="0.25">
      <c r="B166" s="23">
        <v>10</v>
      </c>
      <c r="C166" s="12" t="s">
        <v>128</v>
      </c>
      <c r="D166" s="10">
        <f>D167</f>
        <v>17</v>
      </c>
      <c r="E166" s="58"/>
      <c r="F166" s="10"/>
      <c r="G166" s="10"/>
      <c r="H166" s="22"/>
      <c r="I166" s="15">
        <f>SUM(I168:I184)</f>
        <v>13306.009999999997</v>
      </c>
      <c r="J166" s="15">
        <f>SUM(J168:J184)</f>
        <v>1108.8999999999999</v>
      </c>
    </row>
    <row r="167" spans="2:10" ht="18.75" outlineLevel="1" x14ac:dyDescent="0.25">
      <c r="B167" s="16"/>
      <c r="C167" s="32" t="s">
        <v>11</v>
      </c>
      <c r="D167" s="33">
        <v>17</v>
      </c>
      <c r="E167" s="60"/>
      <c r="F167" s="33"/>
      <c r="G167" s="33"/>
      <c r="H167" s="35"/>
      <c r="I167" s="36"/>
      <c r="J167" s="18"/>
    </row>
    <row r="168" spans="2:10" ht="15.75" outlineLevel="2" x14ac:dyDescent="0.25">
      <c r="B168" s="16">
        <v>1</v>
      </c>
      <c r="C168" s="19" t="s">
        <v>129</v>
      </c>
      <c r="D168" s="20"/>
      <c r="E168" s="59">
        <v>312</v>
      </c>
      <c r="F168" s="20" t="s">
        <v>13</v>
      </c>
      <c r="G168" s="20">
        <v>1</v>
      </c>
      <c r="H168" s="21">
        <v>0.76234999999999997</v>
      </c>
      <c r="I168" s="18">
        <v>895.15</v>
      </c>
      <c r="J168" s="18">
        <f t="shared" si="2"/>
        <v>74.599999999999994</v>
      </c>
    </row>
    <row r="169" spans="2:10" ht="15.75" outlineLevel="2" x14ac:dyDescent="0.25">
      <c r="B169" s="16">
        <v>2</v>
      </c>
      <c r="C169" s="19" t="s">
        <v>130</v>
      </c>
      <c r="D169" s="20"/>
      <c r="E169" s="59">
        <v>430</v>
      </c>
      <c r="F169" s="20" t="s">
        <v>13</v>
      </c>
      <c r="G169" s="20">
        <v>1</v>
      </c>
      <c r="H169" s="21">
        <v>0.76234999999999997</v>
      </c>
      <c r="I169" s="18">
        <v>895.15</v>
      </c>
      <c r="J169" s="18">
        <f t="shared" si="2"/>
        <v>74.599999999999994</v>
      </c>
    </row>
    <row r="170" spans="2:10" ht="15.75" outlineLevel="2" x14ac:dyDescent="0.25">
      <c r="B170" s="16">
        <v>3</v>
      </c>
      <c r="C170" s="19" t="s">
        <v>131</v>
      </c>
      <c r="D170" s="20"/>
      <c r="E170" s="59">
        <v>310</v>
      </c>
      <c r="F170" s="20" t="s">
        <v>13</v>
      </c>
      <c r="G170" s="20">
        <v>1</v>
      </c>
      <c r="H170" s="21">
        <v>0.76234999999999997</v>
      </c>
      <c r="I170" s="18">
        <v>895.15</v>
      </c>
      <c r="J170" s="18">
        <f t="shared" si="2"/>
        <v>74.599999999999994</v>
      </c>
    </row>
    <row r="171" spans="2:10" ht="15.75" outlineLevel="2" x14ac:dyDescent="0.25">
      <c r="B171" s="16">
        <v>4</v>
      </c>
      <c r="C171" s="19" t="s">
        <v>132</v>
      </c>
      <c r="D171" s="20"/>
      <c r="E171" s="59">
        <v>338</v>
      </c>
      <c r="F171" s="20" t="s">
        <v>13</v>
      </c>
      <c r="G171" s="20">
        <v>1</v>
      </c>
      <c r="H171" s="21">
        <v>0.49102000000000001</v>
      </c>
      <c r="I171" s="18">
        <v>576.55999999999995</v>
      </c>
      <c r="J171" s="18">
        <f t="shared" si="2"/>
        <v>48.05</v>
      </c>
    </row>
    <row r="172" spans="2:10" ht="15.75" outlineLevel="2" x14ac:dyDescent="0.25">
      <c r="B172" s="16">
        <v>5</v>
      </c>
      <c r="C172" s="19" t="s">
        <v>133</v>
      </c>
      <c r="D172" s="20"/>
      <c r="E172" s="59">
        <v>427</v>
      </c>
      <c r="F172" s="20" t="s">
        <v>13</v>
      </c>
      <c r="G172" s="20">
        <v>1</v>
      </c>
      <c r="H172" s="21">
        <v>0.76234999999999997</v>
      </c>
      <c r="I172" s="18">
        <v>895.15</v>
      </c>
      <c r="J172" s="18">
        <f t="shared" si="2"/>
        <v>74.599999999999994</v>
      </c>
    </row>
    <row r="173" spans="2:10" ht="15.75" outlineLevel="2" x14ac:dyDescent="0.25">
      <c r="B173" s="16">
        <v>6</v>
      </c>
      <c r="C173" s="19" t="s">
        <v>134</v>
      </c>
      <c r="D173" s="20"/>
      <c r="E173" s="59">
        <v>850</v>
      </c>
      <c r="F173" s="20" t="s">
        <v>13</v>
      </c>
      <c r="G173" s="20">
        <v>1</v>
      </c>
      <c r="H173" s="21">
        <v>0.76234999999999997</v>
      </c>
      <c r="I173" s="18">
        <v>895.15</v>
      </c>
      <c r="J173" s="18">
        <f t="shared" si="2"/>
        <v>74.599999999999994</v>
      </c>
    </row>
    <row r="174" spans="2:10" ht="15.75" outlineLevel="2" x14ac:dyDescent="0.25">
      <c r="B174" s="16">
        <v>7</v>
      </c>
      <c r="C174" s="19" t="s">
        <v>135</v>
      </c>
      <c r="D174" s="20"/>
      <c r="E174" s="59">
        <v>623</v>
      </c>
      <c r="F174" s="20" t="s">
        <v>13</v>
      </c>
      <c r="G174" s="20">
        <v>1</v>
      </c>
      <c r="H174" s="21">
        <v>0.76234999999999997</v>
      </c>
      <c r="I174" s="18">
        <v>895.15</v>
      </c>
      <c r="J174" s="18">
        <f t="shared" si="2"/>
        <v>74.599999999999994</v>
      </c>
    </row>
    <row r="175" spans="2:10" ht="15.75" outlineLevel="2" x14ac:dyDescent="0.25">
      <c r="B175" s="16">
        <v>8</v>
      </c>
      <c r="C175" s="19" t="s">
        <v>136</v>
      </c>
      <c r="D175" s="20"/>
      <c r="E175" s="59">
        <v>456</v>
      </c>
      <c r="F175" s="20" t="s">
        <v>13</v>
      </c>
      <c r="G175" s="20">
        <v>1</v>
      </c>
      <c r="H175" s="21">
        <v>0.76234999999999997</v>
      </c>
      <c r="I175" s="18">
        <v>895.15</v>
      </c>
      <c r="J175" s="18">
        <f t="shared" si="2"/>
        <v>74.599999999999994</v>
      </c>
    </row>
    <row r="176" spans="2:10" ht="15.75" outlineLevel="2" x14ac:dyDescent="0.25">
      <c r="B176" s="16">
        <v>9</v>
      </c>
      <c r="C176" s="19" t="s">
        <v>137</v>
      </c>
      <c r="D176" s="20"/>
      <c r="E176" s="59">
        <v>392</v>
      </c>
      <c r="F176" s="20" t="s">
        <v>13</v>
      </c>
      <c r="G176" s="20">
        <v>1</v>
      </c>
      <c r="H176" s="21">
        <v>0.49102000000000001</v>
      </c>
      <c r="I176" s="18">
        <v>576.55999999999995</v>
      </c>
      <c r="J176" s="18">
        <f t="shared" si="2"/>
        <v>48.05</v>
      </c>
    </row>
    <row r="177" spans="2:10" ht="15.75" outlineLevel="2" x14ac:dyDescent="0.25">
      <c r="B177" s="16">
        <v>10</v>
      </c>
      <c r="C177" s="19" t="s">
        <v>138</v>
      </c>
      <c r="D177" s="20"/>
      <c r="E177" s="59">
        <v>384</v>
      </c>
      <c r="F177" s="20" t="s">
        <v>13</v>
      </c>
      <c r="G177" s="20">
        <v>1</v>
      </c>
      <c r="H177" s="21">
        <v>0.21970000000000001</v>
      </c>
      <c r="I177" s="18">
        <v>257.97000000000003</v>
      </c>
      <c r="J177" s="18">
        <f t="shared" si="2"/>
        <v>21.5</v>
      </c>
    </row>
    <row r="178" spans="2:10" ht="15.75" outlineLevel="2" x14ac:dyDescent="0.25">
      <c r="B178" s="16">
        <v>11</v>
      </c>
      <c r="C178" s="19" t="s">
        <v>139</v>
      </c>
      <c r="D178" s="20"/>
      <c r="E178" s="59">
        <v>410</v>
      </c>
      <c r="F178" s="20" t="s">
        <v>13</v>
      </c>
      <c r="G178" s="20">
        <v>1</v>
      </c>
      <c r="H178" s="21">
        <v>0.76234999999999997</v>
      </c>
      <c r="I178" s="18">
        <v>895.15</v>
      </c>
      <c r="J178" s="18">
        <f t="shared" si="2"/>
        <v>74.599999999999994</v>
      </c>
    </row>
    <row r="179" spans="2:10" ht="15.75" outlineLevel="2" x14ac:dyDescent="0.25">
      <c r="B179" s="16">
        <v>12</v>
      </c>
      <c r="C179" s="19" t="s">
        <v>140</v>
      </c>
      <c r="D179" s="20"/>
      <c r="E179" s="59">
        <v>596</v>
      </c>
      <c r="F179" s="20" t="s">
        <v>13</v>
      </c>
      <c r="G179" s="20">
        <v>1</v>
      </c>
      <c r="H179" s="21">
        <v>0.21970000000000001</v>
      </c>
      <c r="I179" s="18">
        <v>257.97000000000003</v>
      </c>
      <c r="J179" s="18">
        <f t="shared" si="2"/>
        <v>21.5</v>
      </c>
    </row>
    <row r="180" spans="2:10" ht="15.75" outlineLevel="2" x14ac:dyDescent="0.25">
      <c r="B180" s="16">
        <v>13</v>
      </c>
      <c r="C180" s="19" t="s">
        <v>141</v>
      </c>
      <c r="D180" s="20"/>
      <c r="E180" s="59">
        <v>750</v>
      </c>
      <c r="F180" s="20" t="s">
        <v>13</v>
      </c>
      <c r="G180" s="20">
        <v>1</v>
      </c>
      <c r="H180" s="21">
        <v>0.76234999999999997</v>
      </c>
      <c r="I180" s="18">
        <v>895.15</v>
      </c>
      <c r="J180" s="18">
        <f t="shared" si="2"/>
        <v>74.599999999999994</v>
      </c>
    </row>
    <row r="181" spans="2:10" ht="15.75" outlineLevel="2" x14ac:dyDescent="0.25">
      <c r="B181" s="16">
        <v>14</v>
      </c>
      <c r="C181" s="19" t="s">
        <v>142</v>
      </c>
      <c r="D181" s="20"/>
      <c r="E181" s="59">
        <v>589</v>
      </c>
      <c r="F181" s="20" t="s">
        <v>13</v>
      </c>
      <c r="G181" s="20">
        <v>1</v>
      </c>
      <c r="H181" s="21">
        <v>0.76234999999999997</v>
      </c>
      <c r="I181" s="18">
        <v>895.15</v>
      </c>
      <c r="J181" s="18">
        <f t="shared" si="2"/>
        <v>74.599999999999994</v>
      </c>
    </row>
    <row r="182" spans="2:10" ht="15.75" outlineLevel="2" x14ac:dyDescent="0.25">
      <c r="B182" s="16">
        <v>15</v>
      </c>
      <c r="C182" s="19" t="s">
        <v>143</v>
      </c>
      <c r="D182" s="20"/>
      <c r="E182" s="59">
        <v>390</v>
      </c>
      <c r="F182" s="20" t="s">
        <v>13</v>
      </c>
      <c r="G182" s="20">
        <v>1</v>
      </c>
      <c r="H182" s="21">
        <v>0.76234999999999997</v>
      </c>
      <c r="I182" s="18">
        <v>895.15</v>
      </c>
      <c r="J182" s="18">
        <f t="shared" si="2"/>
        <v>74.599999999999994</v>
      </c>
    </row>
    <row r="183" spans="2:10" ht="15.75" outlineLevel="2" x14ac:dyDescent="0.25">
      <c r="B183" s="16">
        <v>16</v>
      </c>
      <c r="C183" s="19" t="s">
        <v>144</v>
      </c>
      <c r="D183" s="20"/>
      <c r="E183" s="59">
        <v>597</v>
      </c>
      <c r="F183" s="20" t="s">
        <v>13</v>
      </c>
      <c r="G183" s="20">
        <v>1</v>
      </c>
      <c r="H183" s="21">
        <v>0.76234999999999997</v>
      </c>
      <c r="I183" s="18">
        <v>895.15</v>
      </c>
      <c r="J183" s="18">
        <f t="shared" si="2"/>
        <v>74.599999999999994</v>
      </c>
    </row>
    <row r="184" spans="2:10" ht="15.75" outlineLevel="2" x14ac:dyDescent="0.25">
      <c r="B184" s="16">
        <v>17</v>
      </c>
      <c r="C184" s="19" t="s">
        <v>145</v>
      </c>
      <c r="D184" s="20"/>
      <c r="E184" s="59">
        <v>516</v>
      </c>
      <c r="F184" s="20" t="s">
        <v>13</v>
      </c>
      <c r="G184" s="20">
        <v>1</v>
      </c>
      <c r="H184" s="21">
        <v>0.76234999999999997</v>
      </c>
      <c r="I184" s="18">
        <v>895.15</v>
      </c>
      <c r="J184" s="18">
        <f t="shared" si="2"/>
        <v>74.599999999999994</v>
      </c>
    </row>
    <row r="185" spans="2:10" ht="15.75" x14ac:dyDescent="0.25">
      <c r="B185" s="23">
        <v>11</v>
      </c>
      <c r="C185" s="12" t="s">
        <v>146</v>
      </c>
      <c r="D185" s="10">
        <v>12</v>
      </c>
      <c r="E185" s="58"/>
      <c r="F185" s="10"/>
      <c r="G185" s="10"/>
      <c r="H185" s="21"/>
      <c r="I185" s="15">
        <f>SUM(I187,I189:I197,I199,I201)</f>
        <v>9595.3499999999985</v>
      </c>
      <c r="J185" s="15">
        <f>SUM(J189:J196,J199,J201)</f>
        <v>762.02</v>
      </c>
    </row>
    <row r="186" spans="2:10" ht="15.75" x14ac:dyDescent="0.25">
      <c r="B186" s="23"/>
      <c r="C186" s="56" t="s">
        <v>234</v>
      </c>
      <c r="D186" s="10">
        <v>1</v>
      </c>
      <c r="E186" s="58"/>
      <c r="F186" s="10"/>
      <c r="G186" s="10"/>
      <c r="H186" s="21"/>
      <c r="I186" s="15"/>
      <c r="J186" s="15"/>
    </row>
    <row r="187" spans="2:10" ht="15.75" x14ac:dyDescent="0.25">
      <c r="B187" s="16">
        <v>1</v>
      </c>
      <c r="C187" s="57" t="s">
        <v>235</v>
      </c>
      <c r="D187" s="10"/>
      <c r="E187" s="59">
        <v>38</v>
      </c>
      <c r="F187" s="10" t="s">
        <v>13</v>
      </c>
      <c r="G187" s="22">
        <f>ROUND(880.65/1174.2,2)</f>
        <v>0.75</v>
      </c>
      <c r="H187" s="21">
        <v>0.21970000000000001</v>
      </c>
      <c r="I187" s="15">
        <v>193.48</v>
      </c>
      <c r="J187" s="18">
        <f t="shared" si="2"/>
        <v>16.12</v>
      </c>
    </row>
    <row r="188" spans="2:10" ht="18.75" outlineLevel="1" x14ac:dyDescent="0.25">
      <c r="B188" s="16"/>
      <c r="C188" s="32" t="s">
        <v>11</v>
      </c>
      <c r="D188" s="33">
        <v>9</v>
      </c>
      <c r="E188" s="60"/>
      <c r="F188" s="33"/>
      <c r="G188" s="33"/>
      <c r="H188" s="35"/>
      <c r="I188" s="36"/>
      <c r="J188" s="18"/>
    </row>
    <row r="189" spans="2:10" ht="15.75" outlineLevel="2" x14ac:dyDescent="0.25">
      <c r="B189" s="16">
        <v>2</v>
      </c>
      <c r="C189" s="19" t="s">
        <v>147</v>
      </c>
      <c r="D189" s="20"/>
      <c r="E189" s="59">
        <v>451</v>
      </c>
      <c r="F189" s="20" t="s">
        <v>13</v>
      </c>
      <c r="G189" s="20">
        <v>1</v>
      </c>
      <c r="H189" s="21">
        <v>0.76234999999999997</v>
      </c>
      <c r="I189" s="18">
        <v>895.15</v>
      </c>
      <c r="J189" s="18">
        <f t="shared" si="2"/>
        <v>74.599999999999994</v>
      </c>
    </row>
    <row r="190" spans="2:10" ht="15.75" outlineLevel="2" x14ac:dyDescent="0.25">
      <c r="B190" s="16">
        <v>3</v>
      </c>
      <c r="C190" s="19" t="s">
        <v>148</v>
      </c>
      <c r="D190" s="20"/>
      <c r="E190" s="59">
        <v>680</v>
      </c>
      <c r="F190" s="20" t="s">
        <v>13</v>
      </c>
      <c r="G190" s="20">
        <v>1</v>
      </c>
      <c r="H190" s="21">
        <v>0.76234999999999997</v>
      </c>
      <c r="I190" s="18">
        <v>895.15</v>
      </c>
      <c r="J190" s="18">
        <f t="shared" si="2"/>
        <v>74.599999999999994</v>
      </c>
    </row>
    <row r="191" spans="2:10" ht="15.75" outlineLevel="2" x14ac:dyDescent="0.25">
      <c r="B191" s="16">
        <v>4</v>
      </c>
      <c r="C191" s="19" t="s">
        <v>149</v>
      </c>
      <c r="D191" s="20"/>
      <c r="E191" s="59">
        <v>390</v>
      </c>
      <c r="F191" s="20" t="s">
        <v>13</v>
      </c>
      <c r="G191" s="20">
        <v>1</v>
      </c>
      <c r="H191" s="21">
        <v>0.76234999999999997</v>
      </c>
      <c r="I191" s="18">
        <v>895.15</v>
      </c>
      <c r="J191" s="18">
        <f t="shared" si="2"/>
        <v>74.599999999999994</v>
      </c>
    </row>
    <row r="192" spans="2:10" ht="15.75" outlineLevel="2" x14ac:dyDescent="0.25">
      <c r="B192" s="16">
        <v>5</v>
      </c>
      <c r="C192" s="19" t="s">
        <v>150</v>
      </c>
      <c r="D192" s="20"/>
      <c r="E192" s="59">
        <v>893</v>
      </c>
      <c r="F192" s="20" t="s">
        <v>13</v>
      </c>
      <c r="G192" s="20">
        <v>1</v>
      </c>
      <c r="H192" s="21">
        <v>0.76234999999999997</v>
      </c>
      <c r="I192" s="18">
        <v>895.15</v>
      </c>
      <c r="J192" s="18">
        <f t="shared" si="2"/>
        <v>74.599999999999994</v>
      </c>
    </row>
    <row r="193" spans="2:10" ht="15.75" outlineLevel="2" x14ac:dyDescent="0.25">
      <c r="B193" s="16">
        <v>6</v>
      </c>
      <c r="C193" s="19" t="s">
        <v>151</v>
      </c>
      <c r="D193" s="20"/>
      <c r="E193" s="59">
        <v>754</v>
      </c>
      <c r="F193" s="20" t="s">
        <v>13</v>
      </c>
      <c r="G193" s="20">
        <v>1</v>
      </c>
      <c r="H193" s="21">
        <v>0.76234999999999997</v>
      </c>
      <c r="I193" s="18">
        <v>895.15</v>
      </c>
      <c r="J193" s="18">
        <f t="shared" si="2"/>
        <v>74.599999999999994</v>
      </c>
    </row>
    <row r="194" spans="2:10" ht="15.75" outlineLevel="2" x14ac:dyDescent="0.25">
      <c r="B194" s="16">
        <v>7</v>
      </c>
      <c r="C194" s="19" t="s">
        <v>152</v>
      </c>
      <c r="D194" s="20"/>
      <c r="E194" s="59">
        <v>588</v>
      </c>
      <c r="F194" s="20" t="s">
        <v>13</v>
      </c>
      <c r="G194" s="20">
        <v>1</v>
      </c>
      <c r="H194" s="21">
        <v>0.76234999999999997</v>
      </c>
      <c r="I194" s="18">
        <v>895.15</v>
      </c>
      <c r="J194" s="18">
        <f t="shared" si="2"/>
        <v>74.599999999999994</v>
      </c>
    </row>
    <row r="195" spans="2:10" ht="15.75" outlineLevel="2" x14ac:dyDescent="0.25">
      <c r="B195" s="16">
        <v>8</v>
      </c>
      <c r="C195" s="19" t="s">
        <v>153</v>
      </c>
      <c r="D195" s="20"/>
      <c r="E195" s="59">
        <v>752</v>
      </c>
      <c r="F195" s="20" t="s">
        <v>13</v>
      </c>
      <c r="G195" s="20">
        <v>1</v>
      </c>
      <c r="H195" s="21">
        <v>0.62668999999999997</v>
      </c>
      <c r="I195" s="18">
        <v>735.86</v>
      </c>
      <c r="J195" s="18">
        <f t="shared" si="2"/>
        <v>61.32</v>
      </c>
    </row>
    <row r="196" spans="2:10" ht="15.75" outlineLevel="2" x14ac:dyDescent="0.25">
      <c r="B196" s="16">
        <v>9</v>
      </c>
      <c r="C196" s="19" t="s">
        <v>154</v>
      </c>
      <c r="D196" s="20"/>
      <c r="E196" s="59">
        <v>632</v>
      </c>
      <c r="F196" s="20" t="s">
        <v>13</v>
      </c>
      <c r="G196" s="20">
        <v>1</v>
      </c>
      <c r="H196" s="21">
        <v>0.76234999999999997</v>
      </c>
      <c r="I196" s="18">
        <v>895.15</v>
      </c>
      <c r="J196" s="18">
        <f t="shared" si="2"/>
        <v>74.599999999999994</v>
      </c>
    </row>
    <row r="197" spans="2:10" ht="15.75" outlineLevel="2" x14ac:dyDescent="0.25">
      <c r="B197" s="16">
        <v>10</v>
      </c>
      <c r="C197" s="19" t="s">
        <v>236</v>
      </c>
      <c r="D197" s="20"/>
      <c r="E197" s="59">
        <v>201</v>
      </c>
      <c r="F197" s="20" t="s">
        <v>13</v>
      </c>
      <c r="G197" s="20">
        <v>1</v>
      </c>
      <c r="H197" s="21">
        <v>0.21970000000000001</v>
      </c>
      <c r="I197" s="18">
        <v>257.97000000000003</v>
      </c>
      <c r="J197" s="18">
        <f t="shared" si="2"/>
        <v>21.5</v>
      </c>
    </row>
    <row r="198" spans="2:10" ht="18.75" outlineLevel="1" x14ac:dyDescent="0.25">
      <c r="B198" s="16"/>
      <c r="C198" s="32" t="s">
        <v>26</v>
      </c>
      <c r="D198" s="33">
        <v>1</v>
      </c>
      <c r="E198" s="60"/>
      <c r="F198" s="33"/>
      <c r="G198" s="33"/>
      <c r="H198" s="35"/>
      <c r="I198" s="36"/>
      <c r="J198" s="18"/>
    </row>
    <row r="199" spans="2:10" ht="15.75" outlineLevel="2" x14ac:dyDescent="0.25">
      <c r="B199" s="16">
        <v>11</v>
      </c>
      <c r="C199" s="19" t="s">
        <v>155</v>
      </c>
      <c r="D199" s="20"/>
      <c r="E199" s="59">
        <v>949</v>
      </c>
      <c r="F199" s="20" t="s">
        <v>13</v>
      </c>
      <c r="G199" s="20">
        <v>1</v>
      </c>
      <c r="H199" s="21">
        <v>0.56220999999999999</v>
      </c>
      <c r="I199" s="18">
        <v>1045.8900000000001</v>
      </c>
      <c r="J199" s="18">
        <f t="shared" si="2"/>
        <v>87.16</v>
      </c>
    </row>
    <row r="200" spans="2:10" ht="18.75" outlineLevel="1" x14ac:dyDescent="0.25">
      <c r="B200" s="16"/>
      <c r="C200" s="32" t="s">
        <v>62</v>
      </c>
      <c r="D200" s="33">
        <v>1</v>
      </c>
      <c r="E200" s="60"/>
      <c r="F200" s="33"/>
      <c r="G200" s="33"/>
      <c r="H200" s="35"/>
      <c r="I200" s="36"/>
      <c r="J200" s="18"/>
    </row>
    <row r="201" spans="2:10" ht="15.75" outlineLevel="2" x14ac:dyDescent="0.25">
      <c r="B201" s="16">
        <v>12</v>
      </c>
      <c r="C201" s="19" t="s">
        <v>156</v>
      </c>
      <c r="D201" s="20"/>
      <c r="E201" s="59">
        <v>1894</v>
      </c>
      <c r="F201" s="20" t="s">
        <v>13</v>
      </c>
      <c r="G201" s="20">
        <v>1</v>
      </c>
      <c r="H201" s="21">
        <v>0.52473000000000003</v>
      </c>
      <c r="I201" s="18">
        <v>1096.0999999999999</v>
      </c>
      <c r="J201" s="18">
        <f t="shared" si="2"/>
        <v>91.34</v>
      </c>
    </row>
    <row r="202" spans="2:10" ht="15.75" x14ac:dyDescent="0.25">
      <c r="B202" s="23">
        <v>12</v>
      </c>
      <c r="C202" s="12" t="s">
        <v>157</v>
      </c>
      <c r="D202" s="10">
        <f>D203</f>
        <v>14</v>
      </c>
      <c r="E202" s="58"/>
      <c r="F202" s="10"/>
      <c r="G202" s="10"/>
      <c r="H202" s="22"/>
      <c r="I202" s="15">
        <f>SUM(I204:I217)</f>
        <v>12811.149999999998</v>
      </c>
      <c r="J202" s="15">
        <f>SUM(J204:J217)</f>
        <v>1067.6500000000001</v>
      </c>
    </row>
    <row r="203" spans="2:10" ht="18.75" outlineLevel="1" x14ac:dyDescent="0.25">
      <c r="B203" s="16"/>
      <c r="C203" s="32" t="s">
        <v>11</v>
      </c>
      <c r="D203" s="33">
        <v>14</v>
      </c>
      <c r="E203" s="60"/>
      <c r="F203" s="33"/>
      <c r="G203" s="33"/>
      <c r="H203" s="35"/>
      <c r="I203" s="36"/>
      <c r="J203" s="18"/>
    </row>
    <row r="204" spans="2:10" ht="15.75" outlineLevel="2" x14ac:dyDescent="0.25">
      <c r="B204" s="16">
        <v>1</v>
      </c>
      <c r="C204" s="19" t="s">
        <v>158</v>
      </c>
      <c r="D204" s="20"/>
      <c r="E204" s="59">
        <v>756</v>
      </c>
      <c r="F204" s="20" t="s">
        <v>250</v>
      </c>
      <c r="G204" s="20">
        <v>1</v>
      </c>
      <c r="H204" s="21">
        <v>1</v>
      </c>
      <c r="I204" s="18">
        <v>1174.2</v>
      </c>
      <c r="J204" s="18">
        <f t="shared" si="2"/>
        <v>97.85</v>
      </c>
    </row>
    <row r="205" spans="2:10" ht="15.75" outlineLevel="2" x14ac:dyDescent="0.25">
      <c r="B205" s="16">
        <v>2</v>
      </c>
      <c r="C205" s="19" t="s">
        <v>159</v>
      </c>
      <c r="D205" s="20"/>
      <c r="E205" s="59">
        <v>435</v>
      </c>
      <c r="F205" s="20" t="s">
        <v>13</v>
      </c>
      <c r="G205" s="20">
        <v>1</v>
      </c>
      <c r="H205" s="21">
        <v>0.76234999999999997</v>
      </c>
      <c r="I205" s="18">
        <v>895.15</v>
      </c>
      <c r="J205" s="18">
        <f t="shared" si="2"/>
        <v>74.599999999999994</v>
      </c>
    </row>
    <row r="206" spans="2:10" ht="15.75" outlineLevel="2" x14ac:dyDescent="0.25">
      <c r="B206" s="16">
        <v>3</v>
      </c>
      <c r="C206" s="19" t="s">
        <v>160</v>
      </c>
      <c r="D206" s="20"/>
      <c r="E206" s="59">
        <v>238</v>
      </c>
      <c r="F206" s="20" t="s">
        <v>13</v>
      </c>
      <c r="G206" s="20">
        <v>1</v>
      </c>
      <c r="H206" s="21">
        <v>0.76234999999999997</v>
      </c>
      <c r="I206" s="18">
        <v>895.15</v>
      </c>
      <c r="J206" s="18">
        <f t="shared" si="2"/>
        <v>74.599999999999994</v>
      </c>
    </row>
    <row r="207" spans="2:10" ht="15.75" outlineLevel="2" x14ac:dyDescent="0.25">
      <c r="B207" s="16">
        <v>4</v>
      </c>
      <c r="C207" s="19" t="s">
        <v>161</v>
      </c>
      <c r="D207" s="20"/>
      <c r="E207" s="59">
        <v>269</v>
      </c>
      <c r="F207" s="20" t="s">
        <v>13</v>
      </c>
      <c r="G207" s="20">
        <v>1</v>
      </c>
      <c r="H207" s="21">
        <v>0.76234999999999997</v>
      </c>
      <c r="I207" s="18">
        <v>895.15</v>
      </c>
      <c r="J207" s="18">
        <f t="shared" si="2"/>
        <v>74.599999999999994</v>
      </c>
    </row>
    <row r="208" spans="2:10" ht="15.75" outlineLevel="2" x14ac:dyDescent="0.25">
      <c r="B208" s="16">
        <v>5</v>
      </c>
      <c r="C208" s="19" t="s">
        <v>162</v>
      </c>
      <c r="D208" s="20"/>
      <c r="E208" s="59">
        <v>652</v>
      </c>
      <c r="F208" s="20" t="s">
        <v>13</v>
      </c>
      <c r="G208" s="20">
        <v>1</v>
      </c>
      <c r="H208" s="21">
        <v>0.76234999999999997</v>
      </c>
      <c r="I208" s="18">
        <v>895.15</v>
      </c>
      <c r="J208" s="18">
        <f t="shared" si="2"/>
        <v>74.599999999999994</v>
      </c>
    </row>
    <row r="209" spans="2:10" ht="15.75" outlineLevel="2" x14ac:dyDescent="0.25">
      <c r="B209" s="16">
        <v>6</v>
      </c>
      <c r="C209" s="19" t="s">
        <v>163</v>
      </c>
      <c r="D209" s="20"/>
      <c r="E209" s="59">
        <v>460</v>
      </c>
      <c r="F209" s="20" t="s">
        <v>13</v>
      </c>
      <c r="G209" s="20">
        <v>1</v>
      </c>
      <c r="H209" s="21">
        <v>0.76234999999999997</v>
      </c>
      <c r="I209" s="18">
        <v>895.15</v>
      </c>
      <c r="J209" s="18">
        <f t="shared" si="2"/>
        <v>74.599999999999994</v>
      </c>
    </row>
    <row r="210" spans="2:10" ht="15.75" outlineLevel="2" x14ac:dyDescent="0.25">
      <c r="B210" s="16">
        <v>7</v>
      </c>
      <c r="C210" s="19" t="s">
        <v>164</v>
      </c>
      <c r="D210" s="20"/>
      <c r="E210" s="59">
        <v>256</v>
      </c>
      <c r="F210" s="20" t="s">
        <v>13</v>
      </c>
      <c r="G210" s="20">
        <v>1</v>
      </c>
      <c r="H210" s="21">
        <v>0.76234999999999997</v>
      </c>
      <c r="I210" s="18">
        <v>895.15</v>
      </c>
      <c r="J210" s="18">
        <f t="shared" si="2"/>
        <v>74.599999999999994</v>
      </c>
    </row>
    <row r="211" spans="2:10" ht="15.75" outlineLevel="2" x14ac:dyDescent="0.25">
      <c r="B211" s="16">
        <v>8</v>
      </c>
      <c r="C211" s="19" t="s">
        <v>165</v>
      </c>
      <c r="D211" s="20"/>
      <c r="E211" s="59">
        <v>658</v>
      </c>
      <c r="F211" s="20" t="s">
        <v>13</v>
      </c>
      <c r="G211" s="20">
        <v>1</v>
      </c>
      <c r="H211" s="21">
        <v>0.76234999999999997</v>
      </c>
      <c r="I211" s="18">
        <v>895.15</v>
      </c>
      <c r="J211" s="18">
        <f t="shared" si="2"/>
        <v>74.599999999999994</v>
      </c>
    </row>
    <row r="212" spans="2:10" ht="15.75" outlineLevel="2" x14ac:dyDescent="0.25">
      <c r="B212" s="16">
        <v>9</v>
      </c>
      <c r="C212" s="19" t="s">
        <v>166</v>
      </c>
      <c r="D212" s="20"/>
      <c r="E212" s="59">
        <v>614</v>
      </c>
      <c r="F212" s="20" t="s">
        <v>13</v>
      </c>
      <c r="G212" s="20">
        <v>1</v>
      </c>
      <c r="H212" s="21">
        <v>0.76234999999999997</v>
      </c>
      <c r="I212" s="18">
        <v>895.15</v>
      </c>
      <c r="J212" s="18">
        <f t="shared" si="2"/>
        <v>74.599999999999994</v>
      </c>
    </row>
    <row r="213" spans="2:10" ht="15.75" outlineLevel="2" x14ac:dyDescent="0.25">
      <c r="B213" s="16">
        <v>10</v>
      </c>
      <c r="C213" s="19" t="s">
        <v>167</v>
      </c>
      <c r="D213" s="20"/>
      <c r="E213" s="59">
        <v>572</v>
      </c>
      <c r="F213" s="20" t="s">
        <v>13</v>
      </c>
      <c r="G213" s="20">
        <v>1</v>
      </c>
      <c r="H213" s="21">
        <v>0.76234999999999997</v>
      </c>
      <c r="I213" s="18">
        <v>895.15</v>
      </c>
      <c r="J213" s="18">
        <f t="shared" si="2"/>
        <v>74.599999999999994</v>
      </c>
    </row>
    <row r="214" spans="2:10" ht="15.75" outlineLevel="2" x14ac:dyDescent="0.25">
      <c r="B214" s="16">
        <v>11</v>
      </c>
      <c r="C214" s="19" t="s">
        <v>168</v>
      </c>
      <c r="D214" s="20"/>
      <c r="E214" s="59">
        <v>809</v>
      </c>
      <c r="F214" s="20" t="s">
        <v>13</v>
      </c>
      <c r="G214" s="20">
        <v>1</v>
      </c>
      <c r="H214" s="21">
        <v>0.76234999999999997</v>
      </c>
      <c r="I214" s="18">
        <v>895.15</v>
      </c>
      <c r="J214" s="18">
        <f t="shared" ref="J214:J267" si="3">ROUND(I214/12,2)</f>
        <v>74.599999999999994</v>
      </c>
    </row>
    <row r="215" spans="2:10" ht="15.75" outlineLevel="2" x14ac:dyDescent="0.25">
      <c r="B215" s="16">
        <v>12</v>
      </c>
      <c r="C215" s="19" t="s">
        <v>169</v>
      </c>
      <c r="D215" s="20"/>
      <c r="E215" s="59">
        <v>262</v>
      </c>
      <c r="F215" s="20" t="s">
        <v>13</v>
      </c>
      <c r="G215" s="20">
        <v>1</v>
      </c>
      <c r="H215" s="21">
        <v>0.76234999999999997</v>
      </c>
      <c r="I215" s="18">
        <v>895.15</v>
      </c>
      <c r="J215" s="18">
        <f t="shared" si="3"/>
        <v>74.599999999999994</v>
      </c>
    </row>
    <row r="216" spans="2:10" ht="15.75" outlineLevel="2" x14ac:dyDescent="0.25">
      <c r="B216" s="16">
        <v>13</v>
      </c>
      <c r="C216" s="19" t="s">
        <v>170</v>
      </c>
      <c r="D216" s="20"/>
      <c r="E216" s="59">
        <v>294</v>
      </c>
      <c r="F216" s="20" t="s">
        <v>13</v>
      </c>
      <c r="G216" s="20">
        <v>1</v>
      </c>
      <c r="H216" s="21">
        <v>0.76234999999999997</v>
      </c>
      <c r="I216" s="18">
        <v>895.15</v>
      </c>
      <c r="J216" s="18">
        <f t="shared" si="3"/>
        <v>74.599999999999994</v>
      </c>
    </row>
    <row r="217" spans="2:10" ht="15.75" outlineLevel="2" x14ac:dyDescent="0.25">
      <c r="B217" s="16">
        <v>14</v>
      </c>
      <c r="C217" s="19" t="s">
        <v>171</v>
      </c>
      <c r="D217" s="20"/>
      <c r="E217" s="59">
        <v>364</v>
      </c>
      <c r="F217" s="20" t="s">
        <v>13</v>
      </c>
      <c r="G217" s="20">
        <v>1</v>
      </c>
      <c r="H217" s="21">
        <v>0.76234999999999997</v>
      </c>
      <c r="I217" s="18">
        <v>895.15</v>
      </c>
      <c r="J217" s="18">
        <f t="shared" si="3"/>
        <v>74.599999999999994</v>
      </c>
    </row>
    <row r="218" spans="2:10" ht="15.75" x14ac:dyDescent="0.25">
      <c r="B218" s="23">
        <v>13</v>
      </c>
      <c r="C218" s="12" t="s">
        <v>172</v>
      </c>
      <c r="D218" s="10">
        <f>D219+D221</f>
        <v>2</v>
      </c>
      <c r="E218" s="58"/>
      <c r="F218" s="10"/>
      <c r="G218" s="10"/>
      <c r="H218" s="21"/>
      <c r="I218" s="15">
        <f>SUM(I220,I222)</f>
        <v>1991.25</v>
      </c>
      <c r="J218" s="15">
        <f>SUM(J220,J222)</f>
        <v>165.94</v>
      </c>
    </row>
    <row r="219" spans="2:10" ht="18.75" outlineLevel="1" x14ac:dyDescent="0.25">
      <c r="B219" s="16"/>
      <c r="C219" s="32" t="s">
        <v>11</v>
      </c>
      <c r="D219" s="33">
        <v>1</v>
      </c>
      <c r="E219" s="60"/>
      <c r="F219" s="33"/>
      <c r="G219" s="33"/>
      <c r="H219" s="21"/>
      <c r="I219" s="36"/>
      <c r="J219" s="18"/>
    </row>
    <row r="220" spans="2:10" ht="15.75" outlineLevel="2" x14ac:dyDescent="0.25">
      <c r="B220" s="16">
        <v>1</v>
      </c>
      <c r="C220" s="30" t="s">
        <v>173</v>
      </c>
      <c r="D220" s="20"/>
      <c r="E220" s="59">
        <v>409</v>
      </c>
      <c r="F220" s="20" t="s">
        <v>13</v>
      </c>
      <c r="G220" s="20">
        <v>1</v>
      </c>
      <c r="H220" s="21">
        <v>0.76234999999999997</v>
      </c>
      <c r="I220" s="18">
        <v>895.15</v>
      </c>
      <c r="J220" s="18">
        <f t="shared" si="3"/>
        <v>74.599999999999994</v>
      </c>
    </row>
    <row r="221" spans="2:10" ht="18.75" outlineLevel="1" x14ac:dyDescent="0.25">
      <c r="B221" s="16"/>
      <c r="C221" s="32" t="s">
        <v>62</v>
      </c>
      <c r="D221" s="33">
        <v>1</v>
      </c>
      <c r="E221" s="60"/>
      <c r="F221" s="33"/>
      <c r="G221" s="33"/>
      <c r="H221" s="35"/>
      <c r="I221" s="36"/>
      <c r="J221" s="18"/>
    </row>
    <row r="222" spans="2:10" ht="15.75" outlineLevel="2" x14ac:dyDescent="0.25">
      <c r="B222" s="16">
        <v>2</v>
      </c>
      <c r="C222" s="30" t="s">
        <v>174</v>
      </c>
      <c r="D222" s="20"/>
      <c r="E222" s="59">
        <v>1876</v>
      </c>
      <c r="F222" s="20" t="s">
        <v>13</v>
      </c>
      <c r="G222" s="20">
        <v>1</v>
      </c>
      <c r="H222" s="21">
        <v>0.52473000000000003</v>
      </c>
      <c r="I222" s="18">
        <v>1096.0999999999999</v>
      </c>
      <c r="J222" s="18">
        <f t="shared" si="3"/>
        <v>91.34</v>
      </c>
    </row>
    <row r="223" spans="2:10" ht="15.75" x14ac:dyDescent="0.25">
      <c r="B223" s="23">
        <v>14</v>
      </c>
      <c r="C223" s="12" t="s">
        <v>175</v>
      </c>
      <c r="D223" s="10">
        <v>21</v>
      </c>
      <c r="E223" s="58"/>
      <c r="F223" s="10"/>
      <c r="G223" s="10"/>
      <c r="H223" s="21"/>
      <c r="I223" s="15">
        <f>SUM(I225:I226,I228:I245,I247)</f>
        <v>14359.639999999998</v>
      </c>
      <c r="J223" s="15">
        <f>SUM(J228:J245,J247)</f>
        <v>1151.18</v>
      </c>
    </row>
    <row r="224" spans="2:10" ht="15.75" x14ac:dyDescent="0.25">
      <c r="B224" s="23"/>
      <c r="C224" s="56" t="s">
        <v>203</v>
      </c>
      <c r="D224" s="10">
        <v>2</v>
      </c>
      <c r="E224" s="58"/>
      <c r="F224" s="10"/>
      <c r="G224" s="10"/>
      <c r="H224" s="21"/>
      <c r="I224" s="15"/>
      <c r="J224" s="15"/>
    </row>
    <row r="225" spans="2:10" ht="15.75" x14ac:dyDescent="0.25">
      <c r="B225" s="16">
        <v>1</v>
      </c>
      <c r="C225" s="57" t="s">
        <v>237</v>
      </c>
      <c r="D225" s="10"/>
      <c r="E225" s="59">
        <v>73</v>
      </c>
      <c r="F225" s="20" t="s">
        <v>13</v>
      </c>
      <c r="G225" s="22">
        <f>ROUND(880.65/1174.2,2)</f>
        <v>0.75</v>
      </c>
      <c r="H225" s="21">
        <v>0.40057999999999999</v>
      </c>
      <c r="I225" s="18">
        <v>352.77</v>
      </c>
      <c r="J225" s="18">
        <f t="shared" si="3"/>
        <v>29.4</v>
      </c>
    </row>
    <row r="226" spans="2:10" ht="15.75" x14ac:dyDescent="0.25">
      <c r="B226" s="16">
        <v>2</v>
      </c>
      <c r="C226" s="57" t="s">
        <v>238</v>
      </c>
      <c r="D226" s="10"/>
      <c r="E226" s="59">
        <v>68</v>
      </c>
      <c r="F226" s="20" t="s">
        <v>13</v>
      </c>
      <c r="G226" s="22">
        <f>ROUND(880.65/1174.2,2)</f>
        <v>0.75</v>
      </c>
      <c r="H226" s="21">
        <v>0.21970000000000001</v>
      </c>
      <c r="I226" s="18">
        <v>193.48</v>
      </c>
      <c r="J226" s="18">
        <f t="shared" si="3"/>
        <v>16.12</v>
      </c>
    </row>
    <row r="227" spans="2:10" ht="18.75" outlineLevel="1" x14ac:dyDescent="0.25">
      <c r="B227" s="16"/>
      <c r="C227" s="32" t="s">
        <v>11</v>
      </c>
      <c r="D227" s="33">
        <v>18</v>
      </c>
      <c r="E227" s="60"/>
      <c r="F227" s="33"/>
      <c r="G227" s="33"/>
      <c r="H227" s="21"/>
      <c r="I227" s="36"/>
      <c r="J227" s="18"/>
    </row>
    <row r="228" spans="2:10" ht="15.75" outlineLevel="2" x14ac:dyDescent="0.25">
      <c r="B228" s="16">
        <v>3</v>
      </c>
      <c r="C228" s="19" t="s">
        <v>176</v>
      </c>
      <c r="D228" s="20"/>
      <c r="E228" s="62">
        <v>517</v>
      </c>
      <c r="F228" s="20" t="s">
        <v>13</v>
      </c>
      <c r="G228" s="20">
        <v>1</v>
      </c>
      <c r="H228" s="21">
        <v>0.76234999999999997</v>
      </c>
      <c r="I228" s="18">
        <v>895.15</v>
      </c>
      <c r="J228" s="18">
        <f t="shared" si="3"/>
        <v>74.599999999999994</v>
      </c>
    </row>
    <row r="229" spans="2:10" ht="15.75" outlineLevel="2" x14ac:dyDescent="0.25">
      <c r="B229" s="16">
        <v>4</v>
      </c>
      <c r="C229" s="19" t="s">
        <v>177</v>
      </c>
      <c r="D229" s="20"/>
      <c r="E229" s="62">
        <v>183</v>
      </c>
      <c r="F229" s="20" t="s">
        <v>13</v>
      </c>
      <c r="G229" s="20">
        <v>1</v>
      </c>
      <c r="H229" s="21">
        <v>0.49102000000000001</v>
      </c>
      <c r="I229" s="18">
        <v>576.55999999999995</v>
      </c>
      <c r="J229" s="18">
        <f t="shared" si="3"/>
        <v>48.05</v>
      </c>
    </row>
    <row r="230" spans="2:10" ht="15.75" outlineLevel="2" x14ac:dyDescent="0.25">
      <c r="B230" s="16">
        <v>5</v>
      </c>
      <c r="C230" s="19" t="s">
        <v>239</v>
      </c>
      <c r="D230" s="20"/>
      <c r="E230" s="62">
        <v>189</v>
      </c>
      <c r="F230" s="20" t="s">
        <v>13</v>
      </c>
      <c r="G230" s="20">
        <v>1</v>
      </c>
      <c r="H230" s="21">
        <v>0.21970000000000001</v>
      </c>
      <c r="I230" s="18">
        <v>257.97000000000003</v>
      </c>
      <c r="J230" s="18">
        <f t="shared" si="3"/>
        <v>21.5</v>
      </c>
    </row>
    <row r="231" spans="2:10" ht="15.75" outlineLevel="2" x14ac:dyDescent="0.25">
      <c r="B231" s="16">
        <v>6</v>
      </c>
      <c r="C231" s="19" t="s">
        <v>178</v>
      </c>
      <c r="D231" s="20"/>
      <c r="E231" s="62">
        <v>367</v>
      </c>
      <c r="F231" s="20" t="s">
        <v>13</v>
      </c>
      <c r="G231" s="20">
        <v>1</v>
      </c>
      <c r="H231" s="21">
        <v>0.76234999999999997</v>
      </c>
      <c r="I231" s="18">
        <v>895.15</v>
      </c>
      <c r="J231" s="18">
        <f t="shared" si="3"/>
        <v>74.599999999999994</v>
      </c>
    </row>
    <row r="232" spans="2:10" ht="15.75" outlineLevel="2" x14ac:dyDescent="0.25">
      <c r="B232" s="16">
        <v>7</v>
      </c>
      <c r="C232" s="19" t="s">
        <v>179</v>
      </c>
      <c r="D232" s="20"/>
      <c r="E232" s="62">
        <v>504</v>
      </c>
      <c r="F232" s="20" t="s">
        <v>13</v>
      </c>
      <c r="G232" s="20">
        <v>1</v>
      </c>
      <c r="H232" s="21">
        <v>0.76234999999999997</v>
      </c>
      <c r="I232" s="18">
        <v>895.15</v>
      </c>
      <c r="J232" s="18">
        <f t="shared" si="3"/>
        <v>74.599999999999994</v>
      </c>
    </row>
    <row r="233" spans="2:10" ht="15.75" outlineLevel="2" x14ac:dyDescent="0.25">
      <c r="B233" s="16">
        <v>8</v>
      </c>
      <c r="C233" s="19" t="s">
        <v>240</v>
      </c>
      <c r="D233" s="20"/>
      <c r="E233" s="62">
        <v>484</v>
      </c>
      <c r="F233" s="20" t="s">
        <v>13</v>
      </c>
      <c r="G233" s="20">
        <v>1</v>
      </c>
      <c r="H233" s="21">
        <v>0.35536000000000001</v>
      </c>
      <c r="I233" s="18">
        <v>417.27</v>
      </c>
      <c r="J233" s="18">
        <f t="shared" si="3"/>
        <v>34.770000000000003</v>
      </c>
    </row>
    <row r="234" spans="2:10" ht="15.75" outlineLevel="2" x14ac:dyDescent="0.25">
      <c r="B234" s="16">
        <v>9</v>
      </c>
      <c r="C234" s="19" t="s">
        <v>241</v>
      </c>
      <c r="D234" s="20"/>
      <c r="E234" s="62">
        <v>194</v>
      </c>
      <c r="F234" s="20" t="s">
        <v>13</v>
      </c>
      <c r="G234" s="20">
        <v>1</v>
      </c>
      <c r="H234" s="21">
        <v>0.76234999999999997</v>
      </c>
      <c r="I234" s="18">
        <v>895.15</v>
      </c>
      <c r="J234" s="18">
        <f t="shared" si="3"/>
        <v>74.599999999999994</v>
      </c>
    </row>
    <row r="235" spans="2:10" ht="15.75" outlineLevel="2" x14ac:dyDescent="0.25">
      <c r="B235" s="16">
        <v>10</v>
      </c>
      <c r="C235" s="19" t="s">
        <v>180</v>
      </c>
      <c r="D235" s="20"/>
      <c r="E235" s="62">
        <v>445</v>
      </c>
      <c r="F235" s="20" t="s">
        <v>13</v>
      </c>
      <c r="G235" s="20">
        <v>1</v>
      </c>
      <c r="H235" s="21">
        <v>0.76234999999999997</v>
      </c>
      <c r="I235" s="18">
        <v>895.15</v>
      </c>
      <c r="J235" s="18">
        <f t="shared" si="3"/>
        <v>74.599999999999994</v>
      </c>
    </row>
    <row r="236" spans="2:10" ht="15.75" outlineLevel="2" x14ac:dyDescent="0.25">
      <c r="B236" s="16">
        <v>11</v>
      </c>
      <c r="C236" s="19" t="s">
        <v>242</v>
      </c>
      <c r="D236" s="20"/>
      <c r="E236" s="62">
        <v>100</v>
      </c>
      <c r="F236" s="20" t="s">
        <v>13</v>
      </c>
      <c r="G236" s="20">
        <v>1</v>
      </c>
      <c r="H236" s="21">
        <v>0.21970000000000001</v>
      </c>
      <c r="I236" s="18">
        <v>257.97000000000003</v>
      </c>
      <c r="J236" s="18">
        <f t="shared" si="3"/>
        <v>21.5</v>
      </c>
    </row>
    <row r="237" spans="2:10" ht="15.75" outlineLevel="2" x14ac:dyDescent="0.25">
      <c r="B237" s="16">
        <v>12</v>
      </c>
      <c r="C237" s="19" t="s">
        <v>181</v>
      </c>
      <c r="D237" s="20"/>
      <c r="E237" s="62">
        <v>655</v>
      </c>
      <c r="F237" s="20" t="s">
        <v>13</v>
      </c>
      <c r="G237" s="20">
        <v>1</v>
      </c>
      <c r="H237" s="21">
        <v>0.76234999999999997</v>
      </c>
      <c r="I237" s="18">
        <v>895.15</v>
      </c>
      <c r="J237" s="18">
        <f t="shared" si="3"/>
        <v>74.599999999999994</v>
      </c>
    </row>
    <row r="238" spans="2:10" ht="15.75" outlineLevel="2" x14ac:dyDescent="0.25">
      <c r="B238" s="16">
        <v>13</v>
      </c>
      <c r="C238" s="19" t="s">
        <v>182</v>
      </c>
      <c r="D238" s="20"/>
      <c r="E238" s="62">
        <v>554</v>
      </c>
      <c r="F238" s="20" t="s">
        <v>13</v>
      </c>
      <c r="G238" s="20">
        <v>1</v>
      </c>
      <c r="H238" s="21">
        <v>0.21970000000000001</v>
      </c>
      <c r="I238" s="18">
        <v>257.97000000000003</v>
      </c>
      <c r="J238" s="18">
        <f t="shared" si="3"/>
        <v>21.5</v>
      </c>
    </row>
    <row r="239" spans="2:10" ht="15.75" outlineLevel="2" x14ac:dyDescent="0.25">
      <c r="B239" s="16">
        <v>14</v>
      </c>
      <c r="C239" s="19" t="s">
        <v>243</v>
      </c>
      <c r="D239" s="20"/>
      <c r="E239" s="62">
        <v>147</v>
      </c>
      <c r="F239" s="20" t="s">
        <v>13</v>
      </c>
      <c r="G239" s="20">
        <v>1</v>
      </c>
      <c r="H239" s="21">
        <v>0.21970000000000001</v>
      </c>
      <c r="I239" s="18">
        <v>257.97000000000003</v>
      </c>
      <c r="J239" s="18">
        <f t="shared" si="3"/>
        <v>21.5</v>
      </c>
    </row>
    <row r="240" spans="2:10" ht="15.75" outlineLevel="2" x14ac:dyDescent="0.25">
      <c r="B240" s="16">
        <v>15</v>
      </c>
      <c r="C240" s="19" t="s">
        <v>183</v>
      </c>
      <c r="D240" s="20"/>
      <c r="E240" s="62">
        <v>420</v>
      </c>
      <c r="F240" s="20" t="s">
        <v>13</v>
      </c>
      <c r="G240" s="20">
        <v>1</v>
      </c>
      <c r="H240" s="21">
        <v>0.76234999999999997</v>
      </c>
      <c r="I240" s="18">
        <v>895.15</v>
      </c>
      <c r="J240" s="18">
        <f t="shared" si="3"/>
        <v>74.599999999999994</v>
      </c>
    </row>
    <row r="241" spans="2:10" ht="15.75" outlineLevel="2" x14ac:dyDescent="0.25">
      <c r="B241" s="16">
        <v>16</v>
      </c>
      <c r="C241" s="19" t="s">
        <v>244</v>
      </c>
      <c r="D241" s="20"/>
      <c r="E241" s="62">
        <v>285</v>
      </c>
      <c r="F241" s="20" t="s">
        <v>13</v>
      </c>
      <c r="G241" s="20">
        <v>1</v>
      </c>
      <c r="H241" s="21">
        <v>0.21970000000000001</v>
      </c>
      <c r="I241" s="18">
        <v>257.97000000000003</v>
      </c>
      <c r="J241" s="18">
        <f t="shared" si="3"/>
        <v>21.5</v>
      </c>
    </row>
    <row r="242" spans="2:10" ht="15.75" outlineLevel="2" x14ac:dyDescent="0.25">
      <c r="B242" s="16">
        <v>17</v>
      </c>
      <c r="C242" s="19" t="s">
        <v>184</v>
      </c>
      <c r="D242" s="20"/>
      <c r="E242" s="62">
        <v>362</v>
      </c>
      <c r="F242" s="20" t="s">
        <v>13</v>
      </c>
      <c r="G242" s="20">
        <v>1</v>
      </c>
      <c r="H242" s="21">
        <v>0.76234999999999997</v>
      </c>
      <c r="I242" s="18">
        <v>895.15</v>
      </c>
      <c r="J242" s="18">
        <f t="shared" si="3"/>
        <v>74.599999999999994</v>
      </c>
    </row>
    <row r="243" spans="2:10" ht="15.75" outlineLevel="2" x14ac:dyDescent="0.25">
      <c r="B243" s="16">
        <v>18</v>
      </c>
      <c r="C243" s="19" t="s">
        <v>185</v>
      </c>
      <c r="D243" s="20"/>
      <c r="E243" s="62">
        <v>495</v>
      </c>
      <c r="F243" s="20" t="s">
        <v>13</v>
      </c>
      <c r="G243" s="20">
        <v>1</v>
      </c>
      <c r="H243" s="21">
        <v>0.76234999999999997</v>
      </c>
      <c r="I243" s="18">
        <v>895.15</v>
      </c>
      <c r="J243" s="18">
        <f t="shared" si="3"/>
        <v>74.599999999999994</v>
      </c>
    </row>
    <row r="244" spans="2:10" ht="15.75" outlineLevel="2" x14ac:dyDescent="0.25">
      <c r="B244" s="16">
        <v>19</v>
      </c>
      <c r="C244" s="19" t="s">
        <v>186</v>
      </c>
      <c r="D244" s="20"/>
      <c r="E244" s="62">
        <v>298</v>
      </c>
      <c r="F244" s="20" t="s">
        <v>13</v>
      </c>
      <c r="G244" s="20">
        <v>1</v>
      </c>
      <c r="H244" s="21">
        <v>0.76234999999999997</v>
      </c>
      <c r="I244" s="18">
        <v>895.15</v>
      </c>
      <c r="J244" s="18">
        <f t="shared" si="3"/>
        <v>74.599999999999994</v>
      </c>
    </row>
    <row r="245" spans="2:10" ht="15.75" outlineLevel="2" x14ac:dyDescent="0.25">
      <c r="B245" s="16">
        <v>20</v>
      </c>
      <c r="C245" s="19" t="s">
        <v>187</v>
      </c>
      <c r="D245" s="20"/>
      <c r="E245" s="62">
        <v>168</v>
      </c>
      <c r="F245" s="20" t="s">
        <v>13</v>
      </c>
      <c r="G245" s="20">
        <v>1</v>
      </c>
      <c r="H245" s="21">
        <v>0.76234999999999997</v>
      </c>
      <c r="I245" s="18">
        <v>895.15</v>
      </c>
      <c r="J245" s="18">
        <f t="shared" si="3"/>
        <v>74.599999999999994</v>
      </c>
    </row>
    <row r="246" spans="2:10" ht="18.75" outlineLevel="1" x14ac:dyDescent="0.25">
      <c r="B246" s="16"/>
      <c r="C246" s="32" t="s">
        <v>26</v>
      </c>
      <c r="D246" s="33">
        <v>1</v>
      </c>
      <c r="E246" s="60"/>
      <c r="F246" s="33"/>
      <c r="G246" s="33"/>
      <c r="H246" s="35"/>
      <c r="I246" s="36"/>
      <c r="J246" s="18"/>
    </row>
    <row r="247" spans="2:10" ht="15.75" outlineLevel="2" x14ac:dyDescent="0.25">
      <c r="B247" s="16">
        <v>13</v>
      </c>
      <c r="C247" s="19" t="s">
        <v>188</v>
      </c>
      <c r="D247" s="20"/>
      <c r="E247" s="59">
        <v>1116</v>
      </c>
      <c r="F247" s="20" t="s">
        <v>13</v>
      </c>
      <c r="G247" s="20">
        <v>1</v>
      </c>
      <c r="H247" s="21">
        <v>0.90473000000000003</v>
      </c>
      <c r="I247" s="18">
        <v>1683.06</v>
      </c>
      <c r="J247" s="18">
        <f t="shared" si="3"/>
        <v>140.26</v>
      </c>
    </row>
    <row r="248" spans="2:10" ht="15.75" x14ac:dyDescent="0.25">
      <c r="B248" s="23">
        <v>15</v>
      </c>
      <c r="C248" s="12" t="s">
        <v>189</v>
      </c>
      <c r="D248" s="10">
        <v>18</v>
      </c>
      <c r="E248" s="58"/>
      <c r="F248" s="10"/>
      <c r="G248" s="10"/>
      <c r="H248" s="22"/>
      <c r="I248" s="15">
        <f>SUM(I250:I267)</f>
        <v>10378.079999999996</v>
      </c>
      <c r="J248" s="15">
        <f>SUM(J250:J267)</f>
        <v>864.9</v>
      </c>
    </row>
    <row r="249" spans="2:10" ht="18.75" outlineLevel="1" x14ac:dyDescent="0.25">
      <c r="B249" s="16"/>
      <c r="C249" s="32" t="s">
        <v>11</v>
      </c>
      <c r="D249" s="33">
        <v>18</v>
      </c>
      <c r="E249" s="60"/>
      <c r="F249" s="33"/>
      <c r="G249" s="33"/>
      <c r="H249" s="35"/>
      <c r="I249" s="36"/>
      <c r="J249" s="18"/>
    </row>
    <row r="250" spans="2:10" ht="15.75" outlineLevel="2" x14ac:dyDescent="0.25">
      <c r="B250" s="16">
        <v>1</v>
      </c>
      <c r="C250" s="19" t="s">
        <v>190</v>
      </c>
      <c r="D250" s="20"/>
      <c r="E250" s="62">
        <v>577</v>
      </c>
      <c r="F250" s="20" t="s">
        <v>13</v>
      </c>
      <c r="G250" s="20">
        <v>1</v>
      </c>
      <c r="H250" s="21">
        <v>0.76234999999999997</v>
      </c>
      <c r="I250" s="18">
        <v>895.15</v>
      </c>
      <c r="J250" s="18">
        <f t="shared" si="3"/>
        <v>74.599999999999994</v>
      </c>
    </row>
    <row r="251" spans="2:10" ht="15.75" outlineLevel="2" x14ac:dyDescent="0.25">
      <c r="B251" s="16">
        <v>2</v>
      </c>
      <c r="C251" s="19" t="s">
        <v>246</v>
      </c>
      <c r="D251" s="20"/>
      <c r="E251" s="62">
        <v>312</v>
      </c>
      <c r="F251" s="20" t="s">
        <v>13</v>
      </c>
      <c r="G251" s="20">
        <v>1</v>
      </c>
      <c r="H251" s="21">
        <v>0.21970000000000001</v>
      </c>
      <c r="I251" s="18">
        <v>257.97000000000003</v>
      </c>
      <c r="J251" s="18">
        <f t="shared" si="3"/>
        <v>21.5</v>
      </c>
    </row>
    <row r="252" spans="2:10" ht="15.75" outlineLevel="2" x14ac:dyDescent="0.25">
      <c r="B252" s="16">
        <v>3</v>
      </c>
      <c r="C252" s="19" t="s">
        <v>247</v>
      </c>
      <c r="D252" s="20"/>
      <c r="E252" s="62">
        <v>204</v>
      </c>
      <c r="F252" s="20" t="s">
        <v>13</v>
      </c>
      <c r="G252" s="20">
        <v>1</v>
      </c>
      <c r="H252" s="21">
        <v>0.21970000000000001</v>
      </c>
      <c r="I252" s="18">
        <v>257.97000000000003</v>
      </c>
      <c r="J252" s="18">
        <f t="shared" si="3"/>
        <v>21.5</v>
      </c>
    </row>
    <row r="253" spans="2:10" ht="15.75" outlineLevel="2" x14ac:dyDescent="0.25">
      <c r="B253" s="16">
        <v>4</v>
      </c>
      <c r="C253" s="19" t="s">
        <v>191</v>
      </c>
      <c r="D253" s="20"/>
      <c r="E253" s="62">
        <v>512</v>
      </c>
      <c r="F253" s="20" t="s">
        <v>13</v>
      </c>
      <c r="G253" s="20">
        <v>1</v>
      </c>
      <c r="H253" s="21">
        <v>0.76234999999999997</v>
      </c>
      <c r="I253" s="18">
        <v>895.15</v>
      </c>
      <c r="J253" s="18">
        <f t="shared" si="3"/>
        <v>74.599999999999994</v>
      </c>
    </row>
    <row r="254" spans="2:10" ht="15.75" outlineLevel="2" x14ac:dyDescent="0.25">
      <c r="B254" s="16">
        <v>5</v>
      </c>
      <c r="C254" s="19" t="s">
        <v>192</v>
      </c>
      <c r="D254" s="20"/>
      <c r="E254" s="63">
        <v>203</v>
      </c>
      <c r="F254" s="20" t="s">
        <v>13</v>
      </c>
      <c r="G254" s="20">
        <v>1</v>
      </c>
      <c r="H254" s="21">
        <v>0.49102000000000001</v>
      </c>
      <c r="I254" s="18">
        <v>576.55999999999995</v>
      </c>
      <c r="J254" s="18">
        <f t="shared" si="3"/>
        <v>48.05</v>
      </c>
    </row>
    <row r="255" spans="2:10" ht="15.75" outlineLevel="2" x14ac:dyDescent="0.25">
      <c r="B255" s="16">
        <v>6</v>
      </c>
      <c r="C255" s="19" t="s">
        <v>193</v>
      </c>
      <c r="D255" s="20"/>
      <c r="E255" s="62">
        <v>459</v>
      </c>
      <c r="F255" s="20" t="s">
        <v>13</v>
      </c>
      <c r="G255" s="20">
        <v>1</v>
      </c>
      <c r="H255" s="21">
        <v>0.76234999999999997</v>
      </c>
      <c r="I255" s="18">
        <v>895.15</v>
      </c>
      <c r="J255" s="18">
        <f t="shared" si="3"/>
        <v>74.599999999999994</v>
      </c>
    </row>
    <row r="256" spans="2:10" ht="15.75" outlineLevel="2" x14ac:dyDescent="0.25">
      <c r="B256" s="16">
        <v>7</v>
      </c>
      <c r="C256" s="19" t="s">
        <v>245</v>
      </c>
      <c r="D256" s="20"/>
      <c r="E256" s="62">
        <v>549</v>
      </c>
      <c r="F256" s="20" t="s">
        <v>13</v>
      </c>
      <c r="G256" s="20">
        <v>1</v>
      </c>
      <c r="H256" s="21">
        <v>0.21970000000000001</v>
      </c>
      <c r="I256" s="18">
        <v>257.97000000000003</v>
      </c>
      <c r="J256" s="18">
        <f t="shared" si="3"/>
        <v>21.5</v>
      </c>
    </row>
    <row r="257" spans="2:12" ht="15.75" outlineLevel="2" x14ac:dyDescent="0.25">
      <c r="B257" s="16">
        <v>8</v>
      </c>
      <c r="C257" s="19" t="s">
        <v>194</v>
      </c>
      <c r="D257" s="20"/>
      <c r="E257" s="62">
        <v>662</v>
      </c>
      <c r="F257" s="20" t="s">
        <v>13</v>
      </c>
      <c r="G257" s="20">
        <v>1</v>
      </c>
      <c r="H257" s="21">
        <v>0.76234999999999997</v>
      </c>
      <c r="I257" s="18">
        <v>895.15</v>
      </c>
      <c r="J257" s="18">
        <f t="shared" si="3"/>
        <v>74.599999999999994</v>
      </c>
    </row>
    <row r="258" spans="2:12" ht="15.75" outlineLevel="2" x14ac:dyDescent="0.25">
      <c r="B258" s="16">
        <v>9</v>
      </c>
      <c r="C258" s="19" t="s">
        <v>195</v>
      </c>
      <c r="D258" s="20"/>
      <c r="E258" s="62">
        <v>876</v>
      </c>
      <c r="F258" s="20" t="s">
        <v>13</v>
      </c>
      <c r="G258" s="20">
        <v>1</v>
      </c>
      <c r="H258" s="21">
        <v>0.21970000000000001</v>
      </c>
      <c r="I258" s="18">
        <v>257.97000000000003</v>
      </c>
      <c r="J258" s="18">
        <f t="shared" si="3"/>
        <v>21.5</v>
      </c>
    </row>
    <row r="259" spans="2:12" ht="15.75" outlineLevel="2" x14ac:dyDescent="0.25">
      <c r="B259" s="16">
        <v>10</v>
      </c>
      <c r="C259" s="19" t="s">
        <v>196</v>
      </c>
      <c r="D259" s="20"/>
      <c r="E259" s="62">
        <v>480</v>
      </c>
      <c r="F259" s="20" t="s">
        <v>13</v>
      </c>
      <c r="G259" s="20">
        <v>1</v>
      </c>
      <c r="H259" s="21">
        <v>0.76234999999999997</v>
      </c>
      <c r="I259" s="18">
        <v>895.15</v>
      </c>
      <c r="J259" s="18">
        <f t="shared" si="3"/>
        <v>74.599999999999994</v>
      </c>
    </row>
    <row r="260" spans="2:12" ht="15.75" outlineLevel="2" x14ac:dyDescent="0.25">
      <c r="B260" s="16">
        <v>11</v>
      </c>
      <c r="C260" s="19" t="s">
        <v>248</v>
      </c>
      <c r="D260" s="20"/>
      <c r="E260" s="62">
        <v>156</v>
      </c>
      <c r="F260" s="20" t="s">
        <v>13</v>
      </c>
      <c r="G260" s="20">
        <v>1</v>
      </c>
      <c r="H260" s="21">
        <v>0.21970000000000001</v>
      </c>
      <c r="I260" s="18">
        <v>257.97000000000003</v>
      </c>
      <c r="J260" s="18">
        <f t="shared" si="3"/>
        <v>21.5</v>
      </c>
    </row>
    <row r="261" spans="2:12" ht="15.75" outlineLevel="2" x14ac:dyDescent="0.25">
      <c r="B261" s="16">
        <v>12</v>
      </c>
      <c r="C261" s="19" t="s">
        <v>197</v>
      </c>
      <c r="D261" s="20"/>
      <c r="E261" s="62">
        <v>410</v>
      </c>
      <c r="F261" s="20" t="s">
        <v>13</v>
      </c>
      <c r="G261" s="20">
        <v>1</v>
      </c>
      <c r="H261" s="21">
        <v>0.76234999999999997</v>
      </c>
      <c r="I261" s="18">
        <v>895.15</v>
      </c>
      <c r="J261" s="18">
        <f t="shared" si="3"/>
        <v>74.599999999999994</v>
      </c>
    </row>
    <row r="262" spans="2:12" ht="15.75" outlineLevel="2" x14ac:dyDescent="0.25">
      <c r="B262" s="16">
        <v>13</v>
      </c>
      <c r="C262" s="19" t="s">
        <v>72</v>
      </c>
      <c r="D262" s="20"/>
      <c r="E262" s="62">
        <v>286</v>
      </c>
      <c r="F262" s="20" t="s">
        <v>13</v>
      </c>
      <c r="G262" s="20">
        <v>1</v>
      </c>
      <c r="H262" s="21">
        <v>0.49102000000000001</v>
      </c>
      <c r="I262" s="18">
        <v>576.55999999999995</v>
      </c>
      <c r="J262" s="18">
        <f t="shared" si="3"/>
        <v>48.05</v>
      </c>
    </row>
    <row r="263" spans="2:12" ht="15.75" outlineLevel="2" x14ac:dyDescent="0.25">
      <c r="B263" s="16">
        <v>14</v>
      </c>
      <c r="C263" s="19" t="s">
        <v>198</v>
      </c>
      <c r="D263" s="20"/>
      <c r="E263" s="62">
        <v>772</v>
      </c>
      <c r="F263" s="20" t="s">
        <v>13</v>
      </c>
      <c r="G263" s="20">
        <v>1</v>
      </c>
      <c r="H263" s="21">
        <v>0.49102000000000001</v>
      </c>
      <c r="I263" s="18">
        <v>576.55999999999995</v>
      </c>
      <c r="J263" s="18">
        <f t="shared" si="3"/>
        <v>48.05</v>
      </c>
    </row>
    <row r="264" spans="2:12" ht="15.75" outlineLevel="2" x14ac:dyDescent="0.25">
      <c r="B264" s="16">
        <v>15</v>
      </c>
      <c r="C264" s="19" t="s">
        <v>199</v>
      </c>
      <c r="D264" s="20"/>
      <c r="E264" s="62">
        <v>297</v>
      </c>
      <c r="F264" s="20" t="s">
        <v>13</v>
      </c>
      <c r="G264" s="20">
        <v>1</v>
      </c>
      <c r="H264" s="21">
        <v>0.76234999999999997</v>
      </c>
      <c r="I264" s="18">
        <v>895.15</v>
      </c>
      <c r="J264" s="18">
        <f t="shared" si="3"/>
        <v>74.599999999999994</v>
      </c>
    </row>
    <row r="265" spans="2:12" ht="15.75" outlineLevel="2" x14ac:dyDescent="0.25">
      <c r="B265" s="16">
        <v>16</v>
      </c>
      <c r="C265" s="19" t="s">
        <v>96</v>
      </c>
      <c r="D265" s="20"/>
      <c r="E265" s="62">
        <v>528</v>
      </c>
      <c r="F265" s="20" t="s">
        <v>13</v>
      </c>
      <c r="G265" s="20">
        <v>1</v>
      </c>
      <c r="H265" s="21">
        <v>0.21970000000000001</v>
      </c>
      <c r="I265" s="18">
        <v>257.97000000000003</v>
      </c>
      <c r="J265" s="18">
        <f t="shared" si="3"/>
        <v>21.5</v>
      </c>
    </row>
    <row r="266" spans="2:12" ht="15.75" outlineLevel="2" x14ac:dyDescent="0.25">
      <c r="B266" s="16">
        <v>17</v>
      </c>
      <c r="C266" s="19" t="s">
        <v>249</v>
      </c>
      <c r="D266" s="20"/>
      <c r="E266" s="62">
        <v>646</v>
      </c>
      <c r="F266" s="20" t="s">
        <v>13</v>
      </c>
      <c r="G266" s="20">
        <v>1</v>
      </c>
      <c r="H266" s="21">
        <v>0.21970000000000001</v>
      </c>
      <c r="I266" s="18">
        <v>257.97000000000003</v>
      </c>
      <c r="J266" s="18">
        <f t="shared" si="3"/>
        <v>21.5</v>
      </c>
    </row>
    <row r="267" spans="2:12" ht="15.75" outlineLevel="2" x14ac:dyDescent="0.25">
      <c r="B267" s="16">
        <v>18</v>
      </c>
      <c r="C267" s="19" t="s">
        <v>200</v>
      </c>
      <c r="D267" s="20"/>
      <c r="E267" s="62">
        <v>306</v>
      </c>
      <c r="F267" s="20" t="s">
        <v>13</v>
      </c>
      <c r="G267" s="20">
        <v>1</v>
      </c>
      <c r="H267" s="21">
        <v>0.76234999999999997</v>
      </c>
      <c r="I267" s="18">
        <v>576.55999999999995</v>
      </c>
      <c r="J267" s="18">
        <f t="shared" si="3"/>
        <v>48.05</v>
      </c>
    </row>
    <row r="268" spans="2:12" ht="15.75" x14ac:dyDescent="0.25">
      <c r="B268" s="41"/>
      <c r="C268" s="42" t="s">
        <v>201</v>
      </c>
      <c r="D268" s="33">
        <f>D10+D34+D51+D78+D91+D117+D131+D134+D148+D166+D185+D202+D218+D223+D248</f>
        <v>209</v>
      </c>
      <c r="E268" s="34"/>
      <c r="F268" s="33"/>
      <c r="G268" s="33"/>
      <c r="H268" s="61"/>
      <c r="I268" s="36">
        <f>I10+I34+I51+I78+I91+I117+I131+I134+I148+I166+I185+I202+I218+I223+I248</f>
        <v>165123.25999999992</v>
      </c>
      <c r="J268" s="15">
        <f>SUM(J10,J34,J51,J78,J91,J117,J131,J134,J148,J166,J185,J202,J218,J223,J248)</f>
        <v>12623.220000000001</v>
      </c>
      <c r="L268" s="25"/>
    </row>
    <row r="269" spans="2:12" ht="15.75" x14ac:dyDescent="0.25">
      <c r="B269" s="43"/>
      <c r="C269" s="43"/>
      <c r="D269" s="44"/>
      <c r="E269" s="44"/>
      <c r="F269" s="43"/>
      <c r="G269" s="43"/>
      <c r="H269" s="43"/>
      <c r="I269" s="43"/>
    </row>
    <row r="270" spans="2:12" ht="15.75" customHeight="1" x14ac:dyDescent="0.25">
      <c r="B270" s="45" t="s">
        <v>202</v>
      </c>
      <c r="C270" s="46"/>
      <c r="D270" s="46"/>
      <c r="E270" s="46"/>
      <c r="F270" s="46"/>
      <c r="G270" s="46"/>
      <c r="H270" s="46"/>
      <c r="I270" s="46"/>
    </row>
    <row r="271" spans="2:12" ht="18.75" x14ac:dyDescent="0.25">
      <c r="B271" s="47">
        <v>1</v>
      </c>
      <c r="C271" s="48" t="s">
        <v>203</v>
      </c>
      <c r="D271" s="49"/>
      <c r="E271" s="49"/>
      <c r="F271" s="4">
        <f>ROUND(880650/1000,2)</f>
        <v>880.65</v>
      </c>
      <c r="H271" s="43"/>
      <c r="I271" s="43"/>
    </row>
    <row r="272" spans="2:12" ht="18.75" x14ac:dyDescent="0.25">
      <c r="B272" s="47">
        <v>2</v>
      </c>
      <c r="C272" s="48" t="s">
        <v>204</v>
      </c>
      <c r="D272" s="49"/>
      <c r="E272" s="49"/>
      <c r="F272" s="5">
        <f>ROUND(1174200/1000,2)</f>
        <v>1174.2</v>
      </c>
      <c r="G272" s="5"/>
      <c r="H272" s="43"/>
      <c r="I272" s="43"/>
    </row>
    <row r="273" spans="1:13" ht="18.75" x14ac:dyDescent="0.25">
      <c r="B273" s="47">
        <v>3</v>
      </c>
      <c r="C273" s="48" t="s">
        <v>205</v>
      </c>
      <c r="D273" s="49"/>
      <c r="E273" s="49"/>
      <c r="F273" s="50">
        <f>ROUND(1860300/1000,2)</f>
        <v>1860.3</v>
      </c>
      <c r="G273" s="50"/>
      <c r="H273" s="43"/>
      <c r="I273" s="43"/>
    </row>
    <row r="274" spans="1:13" ht="18.75" x14ac:dyDescent="0.25">
      <c r="B274" s="47">
        <v>4</v>
      </c>
      <c r="C274" s="48" t="s">
        <v>206</v>
      </c>
      <c r="D274" s="49"/>
      <c r="E274" s="49"/>
      <c r="F274" s="50">
        <f>ROUND(2088900/1000,2)</f>
        <v>2088.9</v>
      </c>
      <c r="G274" s="50"/>
      <c r="H274" s="43"/>
      <c r="I274" s="43"/>
    </row>
    <row r="275" spans="1:13" ht="18.75" x14ac:dyDescent="0.25">
      <c r="B275" s="47">
        <v>5</v>
      </c>
      <c r="C275" s="48" t="s">
        <v>207</v>
      </c>
      <c r="D275" s="49"/>
      <c r="E275" s="49"/>
      <c r="F275" s="50">
        <f>ROUND(2611125/1000,2)</f>
        <v>2611.13</v>
      </c>
      <c r="G275" s="51"/>
      <c r="H275" s="43"/>
      <c r="I275" s="43"/>
    </row>
    <row r="277" spans="1:13" ht="15.75" x14ac:dyDescent="0.25">
      <c r="B277" s="52" t="s">
        <v>208</v>
      </c>
      <c r="C277" s="52"/>
      <c r="D277" s="52"/>
      <c r="E277" s="52"/>
      <c r="F277" s="52"/>
      <c r="G277" s="52"/>
      <c r="H277" s="53"/>
    </row>
    <row r="278" spans="1:13" s="55" customFormat="1" ht="15.75" x14ac:dyDescent="0.25">
      <c r="A278" s="4"/>
      <c r="B278" s="54" t="s">
        <v>209</v>
      </c>
      <c r="C278" s="43" t="s">
        <v>210</v>
      </c>
      <c r="F278" s="4"/>
      <c r="G278" s="4"/>
      <c r="H278" s="4"/>
      <c r="I278" s="4"/>
      <c r="J278" s="4"/>
      <c r="K278" s="4"/>
      <c r="L278" s="4"/>
      <c r="M278" s="4"/>
    </row>
    <row r="279" spans="1:13" s="55" customFormat="1" ht="15.75" x14ac:dyDescent="0.25">
      <c r="A279" s="4"/>
      <c r="B279" s="54" t="s">
        <v>211</v>
      </c>
      <c r="C279" s="43" t="s">
        <v>212</v>
      </c>
      <c r="F279" s="4"/>
      <c r="G279" s="4"/>
      <c r="H279" s="4"/>
      <c r="I279" s="4"/>
      <c r="J279" s="4"/>
      <c r="K279" s="4"/>
      <c r="L279" s="4"/>
      <c r="M279" s="4"/>
    </row>
    <row r="280" spans="1:13" s="55" customFormat="1" ht="15.75" x14ac:dyDescent="0.25">
      <c r="A280" s="4"/>
      <c r="B280" s="54" t="s">
        <v>213</v>
      </c>
      <c r="C280" s="43" t="s">
        <v>214</v>
      </c>
      <c r="F280" s="4"/>
      <c r="G280" s="4"/>
      <c r="H280" s="4"/>
      <c r="I280" s="4"/>
      <c r="J280" s="4"/>
      <c r="K280" s="4"/>
      <c r="L280" s="4"/>
      <c r="M280" s="4"/>
    </row>
    <row r="281" spans="1:13" s="55" customFormat="1" ht="15.75" x14ac:dyDescent="0.25">
      <c r="A281" s="4"/>
      <c r="B281" s="43"/>
      <c r="C281" s="43"/>
      <c r="F281" s="4"/>
      <c r="G281" s="4"/>
      <c r="H281" s="4"/>
      <c r="I281" s="4"/>
      <c r="J281" s="4"/>
      <c r="K281" s="4"/>
      <c r="L281" s="4"/>
      <c r="M281" s="4"/>
    </row>
  </sheetData>
  <autoFilter ref="B9:J268" xr:uid="{FFA34F15-A873-4FB3-9A2C-CDB5CA441B06}"/>
  <mergeCells count="2">
    <mergeCell ref="B6:J6"/>
    <mergeCell ref="B7:J7"/>
  </mergeCells>
  <pageMargins left="0.78740157480314965" right="0.39370078740157483" top="0.78740157480314965" bottom="0.78740157480314965" header="0.35433070866141736" footer="0.19685039370078741"/>
  <pageSetup paperSize="9" scale="55" fitToHeight="0" orientation="portrait" r:id="rId1"/>
  <rowBreaks count="3" manualBreakCount="3">
    <brk id="75" max="9" man="1"/>
    <brk id="148" max="16383" man="1"/>
    <brk id="223" max="16383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ФАПы 2023</vt:lpstr>
      <vt:lpstr>'ФАПы 2023'!Заголовки_для_печати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Плетнева Анастасия Сергеевна</dc:creator>
  <cp:lastModifiedBy>Половинчак</cp:lastModifiedBy>
  <cp:lastPrinted>2023-01-20T15:06:43Z</cp:lastPrinted>
  <dcterms:created xsi:type="dcterms:W3CDTF">2022-10-18T07:02:54Z</dcterms:created>
  <dcterms:modified xsi:type="dcterms:W3CDTF">2023-01-20T15:06:51Z</dcterms:modified>
</cp:coreProperties>
</file>